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84" windowWidth="8676" windowHeight="8700"/>
  </bookViews>
  <sheets>
    <sheet name="Sheet1" sheetId="1" r:id="rId1"/>
    <sheet name="Sheet2" sheetId="2" r:id="rId2"/>
    <sheet name="Bank Book Reconciliation" sheetId="3" r:id="rId3"/>
  </sheets>
  <definedNames>
    <definedName name="_xlnm.Print_Area" localSheetId="2">'Bank Book Reconciliation'!$C$1:$K$47</definedName>
    <definedName name="_xlnm.Print_Area" localSheetId="0">Sheet1!$A$1:$U$55</definedName>
  </definedNames>
  <calcPr calcId="125725"/>
</workbook>
</file>

<file path=xl/calcChain.xml><?xml version="1.0" encoding="utf-8"?>
<calcChain xmlns="http://schemas.openxmlformats.org/spreadsheetml/2006/main">
  <c r="T49" i="1"/>
  <c r="T20"/>
  <c r="T11"/>
  <c r="U49"/>
  <c r="U20"/>
  <c r="S20"/>
  <c r="S49"/>
  <c r="R49"/>
  <c r="U10"/>
  <c r="Q49"/>
  <c r="Q20"/>
  <c r="Q11"/>
  <c r="R20"/>
  <c r="P49"/>
  <c r="O49"/>
  <c r="P20"/>
  <c r="P11"/>
  <c r="O10"/>
  <c r="N49"/>
  <c r="N20"/>
  <c r="O20"/>
  <c r="O51" s="1"/>
  <c r="O9" s="1"/>
  <c r="M10"/>
  <c r="L49"/>
  <c r="L20"/>
  <c r="L11"/>
  <c r="K11"/>
  <c r="M49"/>
  <c r="K49"/>
  <c r="M20"/>
  <c r="K20"/>
  <c r="K51" s="1"/>
  <c r="I41" i="2"/>
  <c r="E51"/>
  <c r="J41"/>
  <c r="E57"/>
  <c r="I41" i="3"/>
  <c r="E51"/>
  <c r="J41"/>
  <c r="J9"/>
  <c r="I49" i="1"/>
  <c r="E59" s="1"/>
  <c r="J49"/>
  <c r="E65" s="1"/>
  <c r="H41" i="3"/>
  <c r="H49" i="1"/>
  <c r="E41" i="2"/>
  <c r="E41" i="3"/>
  <c r="I18" i="2"/>
  <c r="E50"/>
  <c r="J18"/>
  <c r="E56"/>
  <c r="I18" i="3"/>
  <c r="E50"/>
  <c r="J18"/>
  <c r="E56"/>
  <c r="I20" i="1"/>
  <c r="E58" s="1"/>
  <c r="J20"/>
  <c r="E64" s="1"/>
  <c r="H18" i="2"/>
  <c r="H18" i="3"/>
  <c r="H20" i="1"/>
  <c r="E18" i="2"/>
  <c r="E18" i="3"/>
  <c r="E20" i="1"/>
  <c r="H11" i="2"/>
  <c r="H11" i="3"/>
  <c r="H11" i="1"/>
  <c r="E11" i="2"/>
  <c r="E49"/>
  <c r="E11" i="3"/>
  <c r="E49"/>
  <c r="E52"/>
  <c r="E55"/>
  <c r="E58"/>
  <c r="E11" i="1"/>
  <c r="E57" s="1"/>
  <c r="E60" s="1"/>
  <c r="E63" s="1"/>
  <c r="I10" i="2"/>
  <c r="I11"/>
  <c r="I10" i="3"/>
  <c r="J10"/>
  <c r="I11" i="1"/>
  <c r="O6" i="3"/>
  <c r="O7"/>
  <c r="O8"/>
  <c r="O9"/>
  <c r="G47"/>
  <c r="F47"/>
  <c r="E29" i="1"/>
  <c r="E49" s="1"/>
  <c r="E51" s="1"/>
  <c r="G40" i="2"/>
  <c r="G26"/>
  <c r="C20" i="1"/>
  <c r="C49"/>
  <c r="D49"/>
  <c r="C11"/>
  <c r="D20"/>
  <c r="D51" s="1"/>
  <c r="B20"/>
  <c r="B49"/>
  <c r="D11"/>
  <c r="B11"/>
  <c r="H47" i="3"/>
  <c r="J11"/>
  <c r="J47"/>
  <c r="E57"/>
  <c r="J9" i="2"/>
  <c r="O11" i="3"/>
  <c r="O12"/>
  <c r="O13"/>
  <c r="O14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40"/>
  <c r="O41"/>
  <c r="O42"/>
  <c r="O43"/>
  <c r="O44"/>
  <c r="J10" i="1"/>
  <c r="J10" i="2"/>
  <c r="I11" i="3"/>
  <c r="I47"/>
  <c r="I51" i="1"/>
  <c r="H26" i="2"/>
  <c r="H41"/>
  <c r="J11"/>
  <c r="J9" i="1"/>
  <c r="E52" i="2"/>
  <c r="E55"/>
  <c r="E58"/>
  <c r="M9" i="1"/>
  <c r="M11" s="1"/>
  <c r="M51"/>
  <c r="J11"/>
  <c r="N51"/>
  <c r="T51" l="1"/>
  <c r="B51"/>
  <c r="U51"/>
  <c r="U9" s="1"/>
  <c r="S51"/>
  <c r="S11" s="1"/>
  <c r="Q51"/>
  <c r="H51"/>
  <c r="R51"/>
  <c r="E66"/>
  <c r="C51"/>
  <c r="L51"/>
  <c r="O11"/>
  <c r="P51"/>
  <c r="J51"/>
  <c r="N11"/>
  <c r="R9" l="1"/>
  <c r="R11" s="1"/>
  <c r="U11" l="1"/>
</calcChain>
</file>

<file path=xl/sharedStrings.xml><?xml version="1.0" encoding="utf-8"?>
<sst xmlns="http://schemas.openxmlformats.org/spreadsheetml/2006/main" count="169" uniqueCount="101">
  <si>
    <t>Cash</t>
  </si>
  <si>
    <t>Bank Balance</t>
  </si>
  <si>
    <t>Revenue</t>
  </si>
  <si>
    <t>Cook Book Sales</t>
  </si>
  <si>
    <t>Total Revenue</t>
  </si>
  <si>
    <t>Expenses</t>
  </si>
  <si>
    <t>Bruce Beach Patrol</t>
  </si>
  <si>
    <t>Grant to Church</t>
  </si>
  <si>
    <t>Sports Day</t>
  </si>
  <si>
    <t>Games Day</t>
  </si>
  <si>
    <t>Insurance</t>
  </si>
  <si>
    <t>Bank Charges</t>
  </si>
  <si>
    <t>Kinko's and Mailing Billing Slips</t>
  </si>
  <si>
    <t>Total Expenses</t>
  </si>
  <si>
    <t>Surplus (Loss)</t>
  </si>
  <si>
    <t>WRAFT membership</t>
  </si>
  <si>
    <t>July 31,</t>
  </si>
  <si>
    <t>Budget</t>
  </si>
  <si>
    <t>Donation</t>
  </si>
  <si>
    <t>2006
dues</t>
  </si>
  <si>
    <t>Date</t>
  </si>
  <si>
    <t>Interest</t>
  </si>
  <si>
    <t>jan</t>
  </si>
  <si>
    <t>feb</t>
  </si>
  <si>
    <t>mar</t>
  </si>
  <si>
    <t>apr</t>
  </si>
  <si>
    <t>may</t>
  </si>
  <si>
    <t>jun</t>
  </si>
  <si>
    <t>jul</t>
  </si>
  <si>
    <t>Winter Executive Meeting</t>
  </si>
  <si>
    <t>Canadian Post Box Renewal</t>
  </si>
  <si>
    <t xml:space="preserve">Janice Gibson--Treasurer </t>
  </si>
  <si>
    <t>Item</t>
  </si>
  <si>
    <t>Past</t>
  </si>
  <si>
    <t>Current</t>
  </si>
  <si>
    <t>2006 dues</t>
  </si>
  <si>
    <t>Cheque #</t>
  </si>
  <si>
    <t>WRAFT Donation</t>
  </si>
  <si>
    <t>Executive Mtg - Gift Cert for Karen Gaudino</t>
  </si>
  <si>
    <t>JMG - Stamps &amp; Envelopes</t>
  </si>
  <si>
    <t>2007 Dues</t>
  </si>
  <si>
    <t>Peter Newson Honararium (300) and Yearbook (2207.47)</t>
  </si>
  <si>
    <t>Bank Credit</t>
  </si>
  <si>
    <t>Elliotts - Beach Patrol</t>
  </si>
  <si>
    <t>Canada Post - box rental</t>
  </si>
  <si>
    <t>Bruce Beach Church Donation</t>
  </si>
  <si>
    <t>Opening Balance</t>
  </si>
  <si>
    <t>YTD Totals</t>
  </si>
  <si>
    <t>2007 Bank Reconciliation</t>
  </si>
  <si>
    <t>2008 Bruce Beach Cottagers Association</t>
  </si>
  <si>
    <t>January 2008</t>
  </si>
  <si>
    <t>Actual</t>
  </si>
  <si>
    <t>2007 actual is based on interest earned in 2006</t>
  </si>
  <si>
    <t>CSB interest for 2007 actual and 2008 budget, is estimated, based on 2006 CSB T5</t>
  </si>
  <si>
    <t>NSF cheque</t>
  </si>
  <si>
    <t>Misc--stamps, envelopes, copying</t>
  </si>
  <si>
    <t>Donation:  Lake Huron Centre for Coastal Conservation</t>
  </si>
  <si>
    <t>2007</t>
  </si>
  <si>
    <t>2008</t>
  </si>
  <si>
    <t xml:space="preserve">       ?</t>
  </si>
  <si>
    <t>Donation:  Pine River Watershed Initiatives Network</t>
  </si>
  <si>
    <t>Donation:  Kincardine Hospital Foundation</t>
  </si>
  <si>
    <t>Total Cash end of 2006</t>
  </si>
  <si>
    <t>Plus 2007 Revenue</t>
  </si>
  <si>
    <t>Total Cash end of 2007</t>
  </si>
  <si>
    <t>Equals Total Cash end of 2007</t>
  </si>
  <si>
    <t>Plus 2008 Projected Revenue</t>
  </si>
  <si>
    <t>Less 2008 Projected Expenditure</t>
  </si>
  <si>
    <t>Less 2007 Expenditure</t>
  </si>
  <si>
    <t>Total Cash (31 Dec 20XX)</t>
  </si>
  <si>
    <t>Draft</t>
  </si>
  <si>
    <t>estimated value</t>
  </si>
  <si>
    <t>Printing and Mailing -- Yearbook</t>
  </si>
  <si>
    <t>NSF cheque(s)</t>
  </si>
  <si>
    <t>Golf course clubhouse rental for AGM</t>
  </si>
  <si>
    <t>Total Cash including Investments (31 Dec 20XX)</t>
  </si>
  <si>
    <t>(Jan-Jul 31)</t>
  </si>
  <si>
    <t>Bank Interest (including estimated Can. Sav. Bond)</t>
  </si>
  <si>
    <t>Donation to BB Golf Club "Capital Fund"</t>
  </si>
  <si>
    <t>NSF cheque(s) and NSF bank fee</t>
  </si>
  <si>
    <t>(Jan-Jul 30)</t>
  </si>
  <si>
    <t>Annual Cottagers' Fees</t>
  </si>
  <si>
    <t xml:space="preserve">Financial Statement and Budget </t>
  </si>
  <si>
    <t>2012 Bruce Beach Cottagers Association</t>
  </si>
  <si>
    <t xml:space="preserve">Canadian Savings Bond </t>
  </si>
  <si>
    <t xml:space="preserve">50/50 draw </t>
  </si>
  <si>
    <t>Misc--stamps, envelopes, copying, new cheques</t>
  </si>
  <si>
    <t>Junior Golf Tournament</t>
  </si>
  <si>
    <t>Bank Charges--monthly fees</t>
  </si>
  <si>
    <t>Reimburse NSF cheque plus bank fee</t>
  </si>
  <si>
    <t>Total Cash end of 2011</t>
  </si>
  <si>
    <t>Plus 2012 Revenue</t>
  </si>
  <si>
    <t>Less 2012 Expenditure</t>
  </si>
  <si>
    <t>Equals Total Cash end of 2012</t>
  </si>
  <si>
    <t>Communications and Policy Development</t>
  </si>
  <si>
    <t xml:space="preserve">Bank Balance </t>
  </si>
  <si>
    <t>For 7 Months Ending July 31, 2012</t>
  </si>
  <si>
    <t>Honoraria -- Yearbook Co-ordinator, Composition, Setup</t>
  </si>
  <si>
    <t>Honoraria --Treasurer</t>
  </si>
  <si>
    <t xml:space="preserve">B.B. Division 8-11--reimburse fees rec'd in error </t>
  </si>
  <si>
    <t xml:space="preserve">Donation:  Pine River Watershed Initiative 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</si>
</sst>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0.00_);\(0.00\)"/>
    <numFmt numFmtId="166" formatCode="[$-409]mmmm\-yy;@"/>
  </numFmts>
  <fonts count="8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165" fontId="0" fillId="0" borderId="0" xfId="0" applyNumberFormat="1"/>
    <xf numFmtId="4" fontId="0" fillId="0" borderId="0" xfId="0" applyNumberFormat="1"/>
    <xf numFmtId="4" fontId="3" fillId="0" borderId="0" xfId="0" applyNumberFormat="1" applyFont="1" applyAlignment="1">
      <alignment horizontal="center"/>
    </xf>
    <xf numFmtId="4" fontId="3" fillId="0" borderId="0" xfId="0" applyNumberFormat="1" applyFont="1"/>
    <xf numFmtId="1" fontId="3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16" fontId="0" fillId="0" borderId="0" xfId="0" applyNumberFormat="1"/>
    <xf numFmtId="0" fontId="3" fillId="0" borderId="1" xfId="0" applyFont="1" applyBorder="1"/>
    <xf numFmtId="4" fontId="3" fillId="0" borderId="1" xfId="0" applyNumberFormat="1" applyFont="1" applyBorder="1"/>
    <xf numFmtId="165" fontId="3" fillId="0" borderId="1" xfId="0" applyNumberFormat="1" applyFont="1" applyBorder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/>
    </xf>
    <xf numFmtId="0" fontId="0" fillId="0" borderId="2" xfId="0" applyBorder="1" applyAlignment="1">
      <alignment vertical="top" wrapText="1"/>
    </xf>
    <xf numFmtId="16" fontId="0" fillId="0" borderId="2" xfId="0" applyNumberFormat="1" applyBorder="1" applyAlignment="1">
      <alignment vertical="top"/>
    </xf>
    <xf numFmtId="164" fontId="0" fillId="0" borderId="2" xfId="1" applyFont="1" applyBorder="1" applyAlignment="1">
      <alignment vertical="top" wrapText="1"/>
    </xf>
    <xf numFmtId="164" fontId="0" fillId="0" borderId="2" xfId="1" applyFont="1" applyBorder="1" applyAlignment="1">
      <alignment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4" fillId="0" borderId="0" xfId="0" applyFont="1" applyAlignment="1">
      <alignment vertical="top"/>
    </xf>
    <xf numFmtId="164" fontId="0" fillId="0" borderId="2" xfId="0" applyNumberFormat="1" applyBorder="1" applyAlignment="1">
      <alignment vertical="top"/>
    </xf>
    <xf numFmtId="17" fontId="0" fillId="0" borderId="0" xfId="0" quotePrefix="1" applyNumberFormat="1" applyAlignment="1">
      <alignment vertical="top"/>
    </xf>
    <xf numFmtId="17" fontId="0" fillId="0" borderId="0" xfId="0" quotePrefix="1" applyNumberFormat="1"/>
    <xf numFmtId="4" fontId="0" fillId="0" borderId="0" xfId="0" quotePrefix="1" applyNumberFormat="1"/>
    <xf numFmtId="4" fontId="0" fillId="0" borderId="0" xfId="0" applyNumberFormat="1" applyAlignment="1">
      <alignment vertical="top"/>
    </xf>
    <xf numFmtId="4" fontId="0" fillId="0" borderId="5" xfId="0" applyNumberFormat="1" applyBorder="1" applyAlignment="1">
      <alignment horizontal="center" vertical="top"/>
    </xf>
    <xf numFmtId="4" fontId="0" fillId="0" borderId="2" xfId="0" applyNumberFormat="1" applyBorder="1" applyAlignment="1">
      <alignment vertical="top"/>
    </xf>
    <xf numFmtId="4" fontId="0" fillId="0" borderId="2" xfId="1" applyNumberFormat="1" applyFont="1" applyBorder="1" applyAlignment="1">
      <alignment vertical="top"/>
    </xf>
    <xf numFmtId="4" fontId="0" fillId="0" borderId="2" xfId="1" quotePrefix="1" applyNumberFormat="1" applyFont="1" applyBorder="1" applyAlignment="1">
      <alignment vertical="top"/>
    </xf>
    <xf numFmtId="0" fontId="5" fillId="0" borderId="0" xfId="0" applyFont="1"/>
    <xf numFmtId="164" fontId="5" fillId="0" borderId="2" xfId="1" applyFont="1" applyBorder="1" applyAlignment="1">
      <alignment vertical="top"/>
    </xf>
    <xf numFmtId="0" fontId="5" fillId="0" borderId="0" xfId="0" applyFont="1" applyAlignment="1">
      <alignment vertical="top"/>
    </xf>
    <xf numFmtId="4" fontId="0" fillId="0" borderId="4" xfId="0" applyNumberFormat="1" applyBorder="1" applyAlignment="1">
      <alignment horizontal="center" vertical="top"/>
    </xf>
    <xf numFmtId="4" fontId="0" fillId="0" borderId="0" xfId="0" applyNumberFormat="1" applyAlignment="1">
      <alignment wrapText="1"/>
    </xf>
    <xf numFmtId="4" fontId="3" fillId="0" borderId="0" xfId="0" quotePrefix="1" applyNumberFormat="1" applyFont="1" applyAlignment="1">
      <alignment horizontal="center"/>
    </xf>
    <xf numFmtId="1" fontId="3" fillId="0" borderId="0" xfId="0" applyNumberFormat="1" applyFont="1"/>
    <xf numFmtId="0" fontId="3" fillId="0" borderId="2" xfId="0" applyFont="1" applyBorder="1" applyAlignment="1">
      <alignment vertical="top"/>
    </xf>
    <xf numFmtId="0" fontId="3" fillId="0" borderId="0" xfId="0" applyFont="1" applyAlignment="1">
      <alignment vertical="top"/>
    </xf>
    <xf numFmtId="4" fontId="3" fillId="0" borderId="0" xfId="0" applyNumberFormat="1" applyFont="1" applyAlignment="1">
      <alignment vertical="top"/>
    </xf>
    <xf numFmtId="4" fontId="3" fillId="0" borderId="2" xfId="0" applyNumberFormat="1" applyFont="1" applyBorder="1" applyAlignment="1">
      <alignment horizontal="center" vertical="top"/>
    </xf>
    <xf numFmtId="164" fontId="3" fillId="0" borderId="2" xfId="1" applyFont="1" applyBorder="1" applyAlignment="1">
      <alignment vertical="top"/>
    </xf>
    <xf numFmtId="164" fontId="3" fillId="0" borderId="2" xfId="1" applyFont="1" applyBorder="1" applyAlignment="1">
      <alignment horizontal="center" vertical="top"/>
    </xf>
    <xf numFmtId="4" fontId="3" fillId="0" borderId="2" xfId="1" quotePrefix="1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4" fontId="3" fillId="0" borderId="2" xfId="1" applyNumberFormat="1" applyFont="1" applyBorder="1" applyAlignment="1">
      <alignment vertical="top"/>
    </xf>
    <xf numFmtId="4" fontId="6" fillId="0" borderId="0" xfId="0" applyNumberFormat="1" applyFont="1"/>
    <xf numFmtId="4" fontId="4" fillId="0" borderId="0" xfId="0" applyNumberFormat="1" applyFont="1" applyAlignment="1">
      <alignment horizontal="center"/>
    </xf>
    <xf numFmtId="4" fontId="4" fillId="0" borderId="1" xfId="0" applyNumberFormat="1" applyFont="1" applyBorder="1"/>
    <xf numFmtId="4" fontId="5" fillId="0" borderId="0" xfId="0" applyNumberFormat="1" applyFont="1"/>
    <xf numFmtId="4" fontId="5" fillId="0" borderId="0" xfId="0" quotePrefix="1" applyNumberFormat="1" applyFont="1"/>
    <xf numFmtId="0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left"/>
    </xf>
    <xf numFmtId="1" fontId="3" fillId="0" borderId="0" xfId="0" quotePrefix="1" applyNumberFormat="1" applyFont="1" applyAlignment="1">
      <alignment horizontal="center"/>
    </xf>
    <xf numFmtId="4" fontId="0" fillId="0" borderId="0" xfId="0" applyNumberFormat="1" applyFill="1"/>
    <xf numFmtId="4" fontId="6" fillId="0" borderId="0" xfId="0" applyNumberFormat="1" applyFont="1" applyFill="1"/>
    <xf numFmtId="164" fontId="0" fillId="0" borderId="0" xfId="1" applyFont="1"/>
    <xf numFmtId="2" fontId="0" fillId="0" borderId="0" xfId="0" applyNumberFormat="1"/>
    <xf numFmtId="0" fontId="4" fillId="2" borderId="0" xfId="0" applyNumberFormat="1" applyFont="1" applyFill="1" applyAlignment="1">
      <alignment horizontal="center"/>
    </xf>
    <xf numFmtId="4" fontId="4" fillId="2" borderId="0" xfId="0" applyNumberFormat="1" applyFont="1" applyFill="1" applyAlignment="1">
      <alignment horizontal="center"/>
    </xf>
    <xf numFmtId="15" fontId="3" fillId="0" borderId="0" xfId="0" applyNumberFormat="1" applyFont="1"/>
    <xf numFmtId="0" fontId="4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center"/>
    </xf>
    <xf numFmtId="164" fontId="5" fillId="0" borderId="0" xfId="1" applyFont="1"/>
    <xf numFmtId="164" fontId="4" fillId="0" borderId="1" xfId="1" applyFont="1" applyBorder="1"/>
    <xf numFmtId="43" fontId="0" fillId="0" borderId="0" xfId="0" applyNumberFormat="1"/>
    <xf numFmtId="0" fontId="7" fillId="0" borderId="0" xfId="0" applyFont="1"/>
    <xf numFmtId="15" fontId="3" fillId="0" borderId="0" xfId="0" applyNumberFormat="1" applyFont="1" applyFill="1"/>
    <xf numFmtId="4" fontId="4" fillId="0" borderId="1" xfId="0" applyNumberFormat="1" applyFont="1" applyFill="1" applyBorder="1"/>
    <xf numFmtId="164" fontId="0" fillId="0" borderId="0" xfId="1" applyFont="1" applyFill="1"/>
    <xf numFmtId="164" fontId="5" fillId="0" borderId="0" xfId="1" applyFont="1" applyFill="1"/>
    <xf numFmtId="164" fontId="4" fillId="0" borderId="1" xfId="1" applyFont="1" applyFill="1" applyBorder="1"/>
    <xf numFmtId="164" fontId="5" fillId="0" borderId="0" xfId="1" applyFont="1" applyFill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8"/>
  <sheetViews>
    <sheetView tabSelected="1" zoomScaleNormal="100" workbookViewId="0">
      <selection activeCell="V43" sqref="V43"/>
    </sheetView>
  </sheetViews>
  <sheetFormatPr defaultRowHeight="15"/>
  <cols>
    <col min="1" max="1" width="44.21875" customWidth="1"/>
    <col min="2" max="2" width="14.44140625" style="5" hidden="1" customWidth="1"/>
    <col min="3" max="3" width="11.5546875" style="5" hidden="1" customWidth="1"/>
    <col min="4" max="4" width="11.77734375" style="5" hidden="1" customWidth="1"/>
    <col min="5" max="5" width="11.5546875" style="5" hidden="1" customWidth="1"/>
    <col min="6" max="6" width="2" hidden="1" customWidth="1"/>
    <col min="7" max="7" width="2.21875" hidden="1" customWidth="1"/>
    <col min="8" max="8" width="12.77734375" style="5" hidden="1" customWidth="1"/>
    <col min="9" max="9" width="11.21875" style="5" hidden="1" customWidth="1"/>
    <col min="10" max="10" width="12.77734375" style="52" hidden="1" customWidth="1"/>
    <col min="11" max="12" width="11.5546875" style="5" hidden="1" customWidth="1"/>
    <col min="13" max="13" width="13.21875" style="49" hidden="1" customWidth="1"/>
    <col min="14" max="14" width="11.77734375" hidden="1" customWidth="1"/>
    <col min="15" max="15" width="11.44140625" hidden="1" customWidth="1"/>
    <col min="16" max="17" width="11.5546875" hidden="1" customWidth="1"/>
    <col min="18" max="18" width="12.5546875" hidden="1" customWidth="1"/>
    <col min="19" max="20" width="13.21875" style="66" customWidth="1"/>
    <col min="21" max="21" width="13.77734375" style="66" customWidth="1"/>
    <col min="23" max="23" width="9.21875" bestFit="1" customWidth="1"/>
    <col min="24" max="24" width="11.44140625" bestFit="1" customWidth="1"/>
  </cols>
  <sheetData>
    <row r="1" spans="1:24" ht="15.6">
      <c r="A1" s="3" t="s">
        <v>83</v>
      </c>
      <c r="R1" s="63"/>
      <c r="S1" s="72"/>
      <c r="T1" s="72"/>
      <c r="U1" s="72"/>
    </row>
    <row r="2" spans="1:24" ht="15.6">
      <c r="A2" s="3" t="s">
        <v>82</v>
      </c>
      <c r="L2" s="57"/>
      <c r="M2" s="58"/>
      <c r="Q2" s="5"/>
      <c r="V2" s="5"/>
    </row>
    <row r="3" spans="1:24" ht="15.6">
      <c r="A3" s="55" t="s">
        <v>96</v>
      </c>
    </row>
    <row r="5" spans="1:24" ht="15.6">
      <c r="B5" s="6"/>
      <c r="C5" s="6" t="s">
        <v>16</v>
      </c>
      <c r="D5" s="6" t="s">
        <v>17</v>
      </c>
      <c r="E5" s="6"/>
      <c r="F5" s="1"/>
      <c r="G5" s="2"/>
      <c r="H5" s="7"/>
      <c r="I5" s="7"/>
      <c r="J5" s="6"/>
      <c r="K5" s="52"/>
      <c r="L5" s="52"/>
      <c r="M5" s="50"/>
      <c r="P5" s="66"/>
      <c r="Q5" s="66"/>
      <c r="R5" s="67"/>
      <c r="S5" s="67"/>
      <c r="T5" s="67"/>
      <c r="U5" s="67"/>
      <c r="V5" s="66"/>
      <c r="W5" s="5"/>
    </row>
    <row r="6" spans="1:24" ht="15.6">
      <c r="B6" s="8">
        <v>2005</v>
      </c>
      <c r="C6" s="8">
        <v>2006</v>
      </c>
      <c r="D6" s="8">
        <v>2006</v>
      </c>
      <c r="E6" s="8">
        <v>2006</v>
      </c>
      <c r="F6" s="8"/>
      <c r="G6" s="39"/>
      <c r="H6" s="8">
        <v>2007</v>
      </c>
      <c r="I6" s="38" t="s">
        <v>57</v>
      </c>
      <c r="J6" s="38" t="s">
        <v>58</v>
      </c>
      <c r="K6" s="38" t="s">
        <v>58</v>
      </c>
      <c r="L6" s="56">
        <v>2009</v>
      </c>
      <c r="M6" s="54">
        <v>2009</v>
      </c>
      <c r="N6" s="61">
        <v>2009</v>
      </c>
      <c r="O6" s="61">
        <v>2010</v>
      </c>
      <c r="P6" s="64">
        <v>2010</v>
      </c>
      <c r="Q6" s="64">
        <v>2011</v>
      </c>
      <c r="R6" s="64">
        <v>2011</v>
      </c>
      <c r="S6" s="64">
        <v>2011</v>
      </c>
      <c r="T6" s="64">
        <v>2012</v>
      </c>
      <c r="U6" s="64">
        <v>2012</v>
      </c>
      <c r="V6" s="66"/>
      <c r="X6" s="65"/>
    </row>
    <row r="7" spans="1:24" ht="15.6">
      <c r="E7" s="6" t="s">
        <v>51</v>
      </c>
      <c r="F7" s="2"/>
      <c r="G7" s="2"/>
      <c r="H7" s="6" t="s">
        <v>17</v>
      </c>
      <c r="I7" s="6" t="s">
        <v>51</v>
      </c>
      <c r="J7" s="6" t="s">
        <v>17</v>
      </c>
      <c r="K7" s="6" t="s">
        <v>51</v>
      </c>
      <c r="L7" s="6" t="s">
        <v>76</v>
      </c>
      <c r="M7" s="50" t="s">
        <v>17</v>
      </c>
      <c r="N7" s="62" t="s">
        <v>51</v>
      </c>
      <c r="O7" s="62" t="s">
        <v>17</v>
      </c>
      <c r="P7" s="65" t="s">
        <v>51</v>
      </c>
      <c r="Q7" s="65" t="s">
        <v>80</v>
      </c>
      <c r="R7" s="65" t="s">
        <v>17</v>
      </c>
      <c r="S7" s="65" t="s">
        <v>51</v>
      </c>
      <c r="T7" s="65" t="s">
        <v>76</v>
      </c>
      <c r="U7" s="65" t="s">
        <v>17</v>
      </c>
      <c r="V7" s="66"/>
    </row>
    <row r="8" spans="1:24">
      <c r="A8" s="2" t="s">
        <v>0</v>
      </c>
    </row>
    <row r="9" spans="1:24">
      <c r="A9" s="33" t="s">
        <v>95</v>
      </c>
      <c r="B9" s="5">
        <v>8204.74</v>
      </c>
      <c r="C9" s="5">
        <v>11473.42</v>
      </c>
      <c r="D9" s="5">
        <v>10000</v>
      </c>
      <c r="E9" s="5">
        <v>10587.49</v>
      </c>
      <c r="F9" s="4"/>
      <c r="H9" s="5">
        <v>12000</v>
      </c>
      <c r="I9" s="5">
        <v>3102.73</v>
      </c>
      <c r="J9" s="52">
        <f>+I9+J14-J49</f>
        <v>5967.73</v>
      </c>
      <c r="K9" s="5">
        <v>6331.05</v>
      </c>
      <c r="L9" s="5">
        <v>11696.55</v>
      </c>
      <c r="M9" s="49">
        <f>+K9+M14-M49</f>
        <v>9348.0499999999993</v>
      </c>
      <c r="N9" s="5">
        <v>5076.53</v>
      </c>
      <c r="O9" s="5">
        <f>+N9+O51</f>
        <v>4933.53</v>
      </c>
      <c r="P9" s="5">
        <v>4939.3500000000004</v>
      </c>
      <c r="Q9" s="5">
        <v>10544.31</v>
      </c>
      <c r="R9" s="5">
        <f>+P9+R51</f>
        <v>9486.35</v>
      </c>
      <c r="S9" s="57">
        <v>8998.0400000000009</v>
      </c>
      <c r="T9" s="57">
        <v>14461.69</v>
      </c>
      <c r="U9" s="57">
        <f>+S9+U51-75</f>
        <v>5080.0400000000009</v>
      </c>
      <c r="X9" s="5"/>
    </row>
    <row r="10" spans="1:24">
      <c r="A10" s="33" t="s">
        <v>84</v>
      </c>
      <c r="B10" s="5">
        <v>10362.049999999999</v>
      </c>
      <c r="C10" s="5">
        <v>10558</v>
      </c>
      <c r="D10" s="5">
        <v>10700</v>
      </c>
      <c r="E10" s="5">
        <v>10585.19</v>
      </c>
      <c r="F10" s="4"/>
      <c r="H10" s="5">
        <v>10662.05</v>
      </c>
      <c r="I10" s="5">
        <v>10903.39</v>
      </c>
      <c r="J10" s="52">
        <f>+I10+265</f>
        <v>11168.39</v>
      </c>
      <c r="K10" s="5">
        <v>11257.75</v>
      </c>
      <c r="L10" s="5">
        <v>11432.75</v>
      </c>
      <c r="M10" s="49">
        <f>+K10+350</f>
        <v>11607.75</v>
      </c>
      <c r="N10" s="5">
        <v>11482.91</v>
      </c>
      <c r="O10" s="5">
        <f>+N10+O15</f>
        <v>11832.91</v>
      </c>
      <c r="P10" s="5">
        <v>11528.84</v>
      </c>
      <c r="Q10" s="5">
        <v>11578.84</v>
      </c>
      <c r="R10" s="5">
        <v>11628.84</v>
      </c>
      <c r="S10" s="57">
        <v>11613.77</v>
      </c>
      <c r="T10" s="57">
        <v>11613.77</v>
      </c>
      <c r="U10" s="57">
        <f>S10+U15</f>
        <v>11688.77</v>
      </c>
      <c r="V10" s="33" t="s">
        <v>71</v>
      </c>
    </row>
    <row r="11" spans="1:24" s="11" customFormat="1" ht="16.2" thickBot="1">
      <c r="A11" s="11" t="s">
        <v>75</v>
      </c>
      <c r="B11" s="12">
        <f>SUM(B9:B10)</f>
        <v>18566.79</v>
      </c>
      <c r="C11" s="12">
        <f>SUM(C9:C10)</f>
        <v>22031.42</v>
      </c>
      <c r="D11" s="12">
        <f>SUM(D9:D10)</f>
        <v>20700</v>
      </c>
      <c r="E11" s="12">
        <f>SUM(E9:E10)</f>
        <v>21172.68</v>
      </c>
      <c r="F11" s="13"/>
      <c r="H11" s="12">
        <f t="shared" ref="H11:M11" si="0">SUM(H9:H10)</f>
        <v>22662.05</v>
      </c>
      <c r="I11" s="12">
        <f t="shared" si="0"/>
        <v>14006.119999999999</v>
      </c>
      <c r="J11" s="12">
        <f t="shared" si="0"/>
        <v>17136.12</v>
      </c>
      <c r="K11" s="12">
        <f t="shared" si="0"/>
        <v>17588.8</v>
      </c>
      <c r="L11" s="12">
        <f t="shared" si="0"/>
        <v>23129.3</v>
      </c>
      <c r="M11" s="51">
        <f t="shared" si="0"/>
        <v>20955.8</v>
      </c>
      <c r="N11" s="51">
        <f t="shared" ref="N11:U11" si="1">SUM(N9:N10)</f>
        <v>16559.439999999999</v>
      </c>
      <c r="O11" s="51">
        <f t="shared" si="1"/>
        <v>16766.439999999999</v>
      </c>
      <c r="P11" s="51">
        <f t="shared" si="1"/>
        <v>16468.190000000002</v>
      </c>
      <c r="Q11" s="51">
        <f t="shared" si="1"/>
        <v>22123.15</v>
      </c>
      <c r="R11" s="51">
        <f t="shared" si="1"/>
        <v>21115.190000000002</v>
      </c>
      <c r="S11" s="73">
        <f t="shared" si="1"/>
        <v>20611.810000000001</v>
      </c>
      <c r="T11" s="73">
        <f t="shared" si="1"/>
        <v>26075.46</v>
      </c>
      <c r="U11" s="73">
        <f t="shared" si="1"/>
        <v>16768.810000000001</v>
      </c>
    </row>
    <row r="12" spans="1:24">
      <c r="F12" s="4"/>
    </row>
    <row r="13" spans="1:24">
      <c r="A13" s="2" t="s">
        <v>2</v>
      </c>
      <c r="F13" s="4"/>
      <c r="W13" s="5"/>
    </row>
    <row r="14" spans="1:24">
      <c r="A14" s="33" t="s">
        <v>81</v>
      </c>
      <c r="B14" s="5">
        <v>9756</v>
      </c>
      <c r="C14" s="5">
        <v>8300.1200000000008</v>
      </c>
      <c r="D14" s="5">
        <v>9800</v>
      </c>
      <c r="E14" s="5">
        <v>8970.1200000000008</v>
      </c>
      <c r="F14" s="4"/>
      <c r="H14" s="5">
        <v>9000</v>
      </c>
      <c r="I14" s="5">
        <v>9845</v>
      </c>
      <c r="J14" s="53">
        <v>9500</v>
      </c>
      <c r="K14" s="5">
        <v>9841.7000000000007</v>
      </c>
      <c r="L14" s="5">
        <v>8928</v>
      </c>
      <c r="M14" s="49">
        <v>9800</v>
      </c>
      <c r="N14" s="59">
        <v>10072.35</v>
      </c>
      <c r="O14" s="60">
        <v>9800</v>
      </c>
      <c r="P14" s="59">
        <v>9312</v>
      </c>
      <c r="Q14" s="59">
        <v>9170</v>
      </c>
      <c r="R14" s="59">
        <v>9800</v>
      </c>
      <c r="S14" s="74">
        <v>10025</v>
      </c>
      <c r="T14" s="74">
        <v>9308.0300000000007</v>
      </c>
      <c r="U14" s="74">
        <v>9800</v>
      </c>
    </row>
    <row r="15" spans="1:24">
      <c r="A15" s="33" t="s">
        <v>77</v>
      </c>
      <c r="B15" s="5">
        <v>117.73</v>
      </c>
      <c r="C15" s="5">
        <v>0.46</v>
      </c>
      <c r="D15" s="5">
        <v>180</v>
      </c>
      <c r="E15" s="5">
        <v>150.91</v>
      </c>
      <c r="F15" s="4"/>
      <c r="H15" s="5">
        <v>151</v>
      </c>
      <c r="I15" s="5">
        <v>261.83999999999997</v>
      </c>
      <c r="J15" s="52">
        <v>265</v>
      </c>
      <c r="K15" s="52">
        <v>354.36</v>
      </c>
      <c r="L15" s="52">
        <v>175</v>
      </c>
      <c r="M15" s="49">
        <v>350</v>
      </c>
      <c r="N15" s="52">
        <v>225.16</v>
      </c>
      <c r="O15" s="52">
        <v>350</v>
      </c>
      <c r="P15" s="52">
        <v>45.93</v>
      </c>
      <c r="Q15" s="52">
        <v>50</v>
      </c>
      <c r="R15" s="68">
        <v>225</v>
      </c>
      <c r="S15" s="75">
        <v>74.930000000000007</v>
      </c>
      <c r="T15" s="75">
        <v>40</v>
      </c>
      <c r="U15" s="75">
        <v>75</v>
      </c>
      <c r="V15" s="33"/>
    </row>
    <row r="16" spans="1:24" hidden="1">
      <c r="A16" t="s">
        <v>18</v>
      </c>
      <c r="E16" s="5">
        <v>70</v>
      </c>
      <c r="F16" s="4"/>
      <c r="I16" s="5">
        <v>0</v>
      </c>
      <c r="J16" s="52">
        <v>0</v>
      </c>
      <c r="K16" s="5">
        <v>0</v>
      </c>
      <c r="L16" s="5">
        <v>0</v>
      </c>
      <c r="M16" s="49">
        <v>0</v>
      </c>
      <c r="N16" s="5">
        <v>0</v>
      </c>
      <c r="O16" s="5">
        <v>0</v>
      </c>
      <c r="P16" s="5"/>
      <c r="Q16" s="5"/>
      <c r="R16" s="59"/>
      <c r="S16" s="74"/>
      <c r="T16" s="74"/>
      <c r="U16" s="74"/>
    </row>
    <row r="17" spans="1:22" hidden="1">
      <c r="A17" t="s">
        <v>3</v>
      </c>
      <c r="B17" s="5">
        <v>10</v>
      </c>
      <c r="C17" s="5">
        <v>0</v>
      </c>
      <c r="E17" s="5">
        <v>87</v>
      </c>
      <c r="F17" s="4"/>
      <c r="I17" s="5">
        <v>0</v>
      </c>
      <c r="J17" s="52">
        <v>0</v>
      </c>
      <c r="R17" s="59"/>
      <c r="S17" s="74"/>
      <c r="T17" s="74"/>
      <c r="U17" s="74"/>
    </row>
    <row r="18" spans="1:22">
      <c r="A18" t="s">
        <v>85</v>
      </c>
      <c r="F18" s="4"/>
      <c r="R18" s="59"/>
      <c r="S18" s="75">
        <v>531</v>
      </c>
      <c r="T18" s="75">
        <v>0</v>
      </c>
      <c r="U18" s="75">
        <v>0</v>
      </c>
    </row>
    <row r="19" spans="1:22">
      <c r="A19" t="s">
        <v>89</v>
      </c>
      <c r="F19" s="4"/>
      <c r="R19" s="59"/>
      <c r="S19" s="75">
        <v>87</v>
      </c>
      <c r="T19" s="75">
        <v>0</v>
      </c>
      <c r="U19" s="75">
        <v>0</v>
      </c>
    </row>
    <row r="20" spans="1:22" s="11" customFormat="1" ht="16.2" thickBot="1">
      <c r="A20" s="11" t="s">
        <v>4</v>
      </c>
      <c r="B20" s="12">
        <f>SUM(B14:B17)</f>
        <v>9883.73</v>
      </c>
      <c r="C20" s="12">
        <f>SUM(C14:C17)</f>
        <v>8300.58</v>
      </c>
      <c r="D20" s="12">
        <f>SUM(D14:D17)</f>
        <v>9980</v>
      </c>
      <c r="E20" s="12">
        <f>SUM(E14:E17)</f>
        <v>9278.0300000000007</v>
      </c>
      <c r="F20" s="13"/>
      <c r="H20" s="12">
        <f>SUM(H14:H17)</f>
        <v>9151</v>
      </c>
      <c r="I20" s="12">
        <f>SUM(I14:I17)</f>
        <v>10106.84</v>
      </c>
      <c r="J20" s="12">
        <f>SUM(J14:J17)</f>
        <v>9765</v>
      </c>
      <c r="K20" s="12">
        <f t="shared" ref="K20:O20" si="2">SUM(K14:K16)</f>
        <v>10196.060000000001</v>
      </c>
      <c r="L20" s="12">
        <f t="shared" si="2"/>
        <v>9103</v>
      </c>
      <c r="M20" s="51">
        <f t="shared" si="2"/>
        <v>10150</v>
      </c>
      <c r="N20" s="51">
        <f t="shared" si="2"/>
        <v>10297.51</v>
      </c>
      <c r="O20" s="51">
        <f t="shared" si="2"/>
        <v>10150</v>
      </c>
      <c r="P20" s="51">
        <f>SUM(P14:P16)</f>
        <v>9357.93</v>
      </c>
      <c r="Q20" s="51">
        <f>SUM(Q14:Q16)</f>
        <v>9220</v>
      </c>
      <c r="R20" s="69">
        <f>SUM(R14:R15)</f>
        <v>10025</v>
      </c>
      <c r="S20" s="76">
        <f>SUM(S14:S19)</f>
        <v>10717.93</v>
      </c>
      <c r="T20" s="76">
        <f>SUM(T14:T19)</f>
        <v>9348.0300000000007</v>
      </c>
      <c r="U20" s="76">
        <f>SUM(U14:U19)</f>
        <v>9875</v>
      </c>
    </row>
    <row r="21" spans="1:22">
      <c r="F21" s="4"/>
      <c r="R21" s="59"/>
      <c r="S21" s="74"/>
      <c r="T21" s="74"/>
      <c r="U21" s="74"/>
    </row>
    <row r="22" spans="1:22">
      <c r="A22" s="2" t="s">
        <v>5</v>
      </c>
      <c r="F22" s="4"/>
      <c r="R22" s="59"/>
      <c r="S22" s="74"/>
      <c r="T22" s="74"/>
      <c r="U22" s="74"/>
    </row>
    <row r="23" spans="1:22">
      <c r="A23" s="71" t="s">
        <v>97</v>
      </c>
      <c r="B23" s="5">
        <v>600</v>
      </c>
      <c r="C23" s="5">
        <v>600</v>
      </c>
      <c r="D23" s="5">
        <v>600</v>
      </c>
      <c r="E23" s="5">
        <v>600</v>
      </c>
      <c r="F23" s="4"/>
      <c r="H23" s="5">
        <v>600</v>
      </c>
      <c r="I23" s="5">
        <v>600</v>
      </c>
      <c r="J23" s="52">
        <v>600</v>
      </c>
      <c r="K23" s="5">
        <v>600</v>
      </c>
      <c r="L23" s="5">
        <v>300</v>
      </c>
      <c r="M23" s="49">
        <v>600</v>
      </c>
      <c r="N23" s="52">
        <v>600</v>
      </c>
      <c r="O23" s="52">
        <v>600</v>
      </c>
      <c r="P23" s="52">
        <v>600</v>
      </c>
      <c r="Q23" s="52">
        <v>600</v>
      </c>
      <c r="R23" s="68">
        <v>900</v>
      </c>
      <c r="S23" s="75">
        <v>600</v>
      </c>
      <c r="T23" s="75">
        <v>600</v>
      </c>
      <c r="U23" s="75">
        <v>600</v>
      </c>
    </row>
    <row r="24" spans="1:22">
      <c r="A24" t="s">
        <v>98</v>
      </c>
      <c r="B24" s="5">
        <v>500</v>
      </c>
      <c r="C24" s="5">
        <v>500</v>
      </c>
      <c r="D24" s="5">
        <v>500</v>
      </c>
      <c r="E24" s="5">
        <v>500</v>
      </c>
      <c r="F24" s="4"/>
      <c r="H24" s="5">
        <v>500</v>
      </c>
      <c r="I24" s="5">
        <v>500</v>
      </c>
      <c r="J24" s="52">
        <v>500</v>
      </c>
      <c r="K24" s="5">
        <v>500</v>
      </c>
      <c r="L24" s="5">
        <v>0</v>
      </c>
      <c r="M24" s="49">
        <v>500</v>
      </c>
      <c r="N24" s="52">
        <v>500</v>
      </c>
      <c r="O24" s="52">
        <v>500</v>
      </c>
      <c r="P24" s="52">
        <v>350</v>
      </c>
      <c r="Q24" s="52">
        <v>0</v>
      </c>
      <c r="R24" s="68">
        <v>0</v>
      </c>
      <c r="S24" s="75">
        <v>300</v>
      </c>
      <c r="T24" s="75">
        <v>0</v>
      </c>
      <c r="U24" s="75">
        <v>300</v>
      </c>
    </row>
    <row r="25" spans="1:22" hidden="1">
      <c r="A25" t="s">
        <v>6</v>
      </c>
      <c r="B25" s="5">
        <v>1500</v>
      </c>
      <c r="C25" s="5">
        <v>750</v>
      </c>
      <c r="D25" s="5">
        <v>1500</v>
      </c>
      <c r="E25" s="5">
        <v>1500</v>
      </c>
      <c r="F25" s="4"/>
      <c r="H25" s="5">
        <v>1500</v>
      </c>
      <c r="I25" s="5">
        <v>1500</v>
      </c>
      <c r="J25" s="52">
        <v>1500</v>
      </c>
      <c r="K25" s="5">
        <v>1500</v>
      </c>
      <c r="L25" s="5">
        <v>750</v>
      </c>
      <c r="M25" s="49">
        <v>1500</v>
      </c>
      <c r="N25" s="52">
        <v>750</v>
      </c>
      <c r="O25" s="52">
        <v>0</v>
      </c>
      <c r="P25" s="52">
        <v>0</v>
      </c>
      <c r="Q25" s="52"/>
      <c r="R25" s="68">
        <v>0</v>
      </c>
      <c r="S25" s="75">
        <v>0</v>
      </c>
      <c r="T25" s="75"/>
      <c r="U25" s="75">
        <v>0</v>
      </c>
    </row>
    <row r="26" spans="1:22">
      <c r="A26" t="s">
        <v>7</v>
      </c>
      <c r="B26" s="5">
        <v>125</v>
      </c>
      <c r="C26" s="5">
        <v>125</v>
      </c>
      <c r="D26" s="5">
        <v>125</v>
      </c>
      <c r="E26" s="5">
        <v>125</v>
      </c>
      <c r="F26" s="4"/>
      <c r="H26" s="5">
        <v>125</v>
      </c>
      <c r="I26" s="5">
        <v>125</v>
      </c>
      <c r="J26" s="52">
        <v>125</v>
      </c>
      <c r="K26" s="5">
        <v>125</v>
      </c>
      <c r="L26" s="5">
        <v>0</v>
      </c>
      <c r="M26" s="49">
        <v>125</v>
      </c>
      <c r="N26" s="52">
        <v>125</v>
      </c>
      <c r="O26" s="52">
        <v>125</v>
      </c>
      <c r="P26" s="52">
        <v>125</v>
      </c>
      <c r="Q26" s="52">
        <v>0</v>
      </c>
      <c r="R26" s="68">
        <v>125</v>
      </c>
      <c r="S26" s="75">
        <v>125</v>
      </c>
      <c r="T26" s="75">
        <v>0</v>
      </c>
      <c r="U26" s="75">
        <v>125</v>
      </c>
      <c r="V26" s="5"/>
    </row>
    <row r="27" spans="1:22">
      <c r="A27" t="s">
        <v>8</v>
      </c>
      <c r="B27" s="5">
        <v>223.91</v>
      </c>
      <c r="C27" s="5">
        <v>300</v>
      </c>
      <c r="D27" s="5">
        <v>300</v>
      </c>
      <c r="E27" s="5">
        <v>266.07</v>
      </c>
      <c r="F27" s="4"/>
      <c r="H27" s="5">
        <v>300</v>
      </c>
      <c r="I27" s="5">
        <v>263.19</v>
      </c>
      <c r="J27" s="52">
        <v>300</v>
      </c>
      <c r="K27" s="5">
        <v>255.95</v>
      </c>
      <c r="L27" s="5">
        <v>0</v>
      </c>
      <c r="M27" s="49">
        <v>275</v>
      </c>
      <c r="N27" s="52">
        <v>305.77999999999997</v>
      </c>
      <c r="O27" s="52">
        <v>325</v>
      </c>
      <c r="P27" s="52">
        <v>305.77999999999997</v>
      </c>
      <c r="Q27" s="52">
        <v>0</v>
      </c>
      <c r="R27" s="68">
        <v>325</v>
      </c>
      <c r="S27" s="75">
        <v>255.95</v>
      </c>
      <c r="T27" s="75">
        <v>0</v>
      </c>
      <c r="U27" s="75">
        <v>325</v>
      </c>
      <c r="V27" s="5"/>
    </row>
    <row r="28" spans="1:22">
      <c r="A28" t="s">
        <v>9</v>
      </c>
      <c r="B28" s="5">
        <v>190</v>
      </c>
      <c r="C28" s="5">
        <v>97.76</v>
      </c>
      <c r="D28" s="5">
        <v>200</v>
      </c>
      <c r="E28" s="5">
        <v>97.76</v>
      </c>
      <c r="F28" s="4"/>
      <c r="H28" s="5">
        <v>200</v>
      </c>
      <c r="I28" s="5">
        <v>250.95</v>
      </c>
      <c r="J28" s="52">
        <v>250</v>
      </c>
      <c r="K28" s="5">
        <v>125.17</v>
      </c>
      <c r="L28" s="5">
        <v>0</v>
      </c>
      <c r="M28" s="49">
        <v>150</v>
      </c>
      <c r="N28" s="52">
        <v>151.94</v>
      </c>
      <c r="O28" s="52">
        <v>150</v>
      </c>
      <c r="P28" s="52">
        <v>0</v>
      </c>
      <c r="Q28" s="52">
        <v>0</v>
      </c>
      <c r="R28" s="68">
        <v>150</v>
      </c>
      <c r="S28" s="75">
        <v>151.37</v>
      </c>
      <c r="T28" s="75">
        <v>0</v>
      </c>
      <c r="U28" s="75">
        <v>165</v>
      </c>
      <c r="V28" s="5"/>
    </row>
    <row r="29" spans="1:22">
      <c r="A29" s="33" t="s">
        <v>72</v>
      </c>
      <c r="B29" s="5">
        <v>2523.3000000000002</v>
      </c>
      <c r="C29" s="5">
        <v>2523.67</v>
      </c>
      <c r="D29" s="5">
        <v>2600</v>
      </c>
      <c r="E29" s="5">
        <f>2523.67+110.28</f>
        <v>2633.9500000000003</v>
      </c>
      <c r="F29" s="4"/>
      <c r="H29" s="5">
        <v>2725</v>
      </c>
      <c r="I29" s="5">
        <v>2207.4699999999998</v>
      </c>
      <c r="J29" s="52">
        <v>2500</v>
      </c>
      <c r="K29" s="5">
        <v>2147.65</v>
      </c>
      <c r="L29" s="5">
        <v>2203.25</v>
      </c>
      <c r="M29" s="49">
        <v>2300</v>
      </c>
      <c r="N29" s="52">
        <v>2203.25</v>
      </c>
      <c r="O29" s="52">
        <v>2300</v>
      </c>
      <c r="P29" s="52">
        <v>2173.89</v>
      </c>
      <c r="Q29" s="52">
        <v>2782.87</v>
      </c>
      <c r="R29" s="68">
        <v>2200</v>
      </c>
      <c r="S29" s="75">
        <v>2782.87</v>
      </c>
      <c r="T29" s="75">
        <v>2648.91</v>
      </c>
      <c r="U29" s="75">
        <v>2800</v>
      </c>
      <c r="V29" s="5"/>
    </row>
    <row r="30" spans="1:22">
      <c r="A30" t="s">
        <v>10</v>
      </c>
      <c r="B30" s="5">
        <v>181</v>
      </c>
      <c r="C30" s="5">
        <v>220</v>
      </c>
      <c r="D30" s="5">
        <v>250</v>
      </c>
      <c r="E30" s="5">
        <v>181</v>
      </c>
      <c r="F30" s="4"/>
      <c r="H30" s="5">
        <v>250</v>
      </c>
      <c r="I30" s="5">
        <v>161.65</v>
      </c>
      <c r="J30" s="52">
        <v>200</v>
      </c>
      <c r="K30" s="5">
        <v>161.65</v>
      </c>
      <c r="L30" s="5">
        <v>0</v>
      </c>
      <c r="M30" s="49">
        <v>200</v>
      </c>
      <c r="N30" s="52">
        <v>161.65</v>
      </c>
      <c r="O30" s="52">
        <v>200</v>
      </c>
      <c r="P30" s="52">
        <v>162</v>
      </c>
      <c r="Q30" s="52">
        <v>0</v>
      </c>
      <c r="R30" s="68">
        <v>175</v>
      </c>
      <c r="S30" s="75">
        <v>162</v>
      </c>
      <c r="T30" s="75">
        <v>0</v>
      </c>
      <c r="U30" s="75">
        <v>175</v>
      </c>
    </row>
    <row r="31" spans="1:22">
      <c r="A31" t="s">
        <v>88</v>
      </c>
      <c r="B31" s="5">
        <v>11.25</v>
      </c>
      <c r="C31" s="5">
        <v>5.25</v>
      </c>
      <c r="D31" s="5">
        <v>10</v>
      </c>
      <c r="E31" s="5">
        <v>15.25</v>
      </c>
      <c r="F31" s="4"/>
      <c r="H31" s="5">
        <v>15</v>
      </c>
      <c r="I31" s="5">
        <v>25</v>
      </c>
      <c r="J31" s="52">
        <v>25</v>
      </c>
      <c r="K31" s="5">
        <v>37</v>
      </c>
      <c r="L31" s="5">
        <v>28</v>
      </c>
      <c r="M31" s="49">
        <v>48</v>
      </c>
      <c r="N31" s="52">
        <v>48</v>
      </c>
      <c r="O31" s="52">
        <v>48</v>
      </c>
      <c r="P31" s="52">
        <v>48</v>
      </c>
      <c r="Q31" s="52">
        <v>29.62</v>
      </c>
      <c r="R31" s="68">
        <v>48</v>
      </c>
      <c r="S31" s="75">
        <v>48</v>
      </c>
      <c r="T31" s="75">
        <v>28</v>
      </c>
      <c r="U31" s="75">
        <v>48</v>
      </c>
    </row>
    <row r="32" spans="1:22">
      <c r="A32" t="s">
        <v>30</v>
      </c>
      <c r="B32" s="5">
        <v>111.28</v>
      </c>
      <c r="C32" s="5">
        <v>117.7</v>
      </c>
      <c r="D32" s="5">
        <v>125</v>
      </c>
      <c r="E32" s="5">
        <v>117.7</v>
      </c>
      <c r="F32" s="4"/>
      <c r="H32" s="5">
        <v>125</v>
      </c>
      <c r="I32" s="5">
        <v>125.08</v>
      </c>
      <c r="J32" s="52">
        <v>135</v>
      </c>
      <c r="K32" s="52">
        <v>127.05</v>
      </c>
      <c r="L32" s="52">
        <v>131.25</v>
      </c>
      <c r="M32" s="49">
        <v>135</v>
      </c>
      <c r="N32" s="52">
        <v>131.25</v>
      </c>
      <c r="O32" s="52">
        <v>135</v>
      </c>
      <c r="P32" s="52">
        <v>136.5</v>
      </c>
      <c r="Q32" s="52">
        <v>152.55000000000001</v>
      </c>
      <c r="R32" s="68">
        <v>140</v>
      </c>
      <c r="S32" s="75">
        <v>152.55000000000001</v>
      </c>
      <c r="T32" s="75">
        <v>158.19999999999999</v>
      </c>
      <c r="U32" s="75">
        <v>165</v>
      </c>
    </row>
    <row r="33" spans="1:25" hidden="1">
      <c r="A33" t="s">
        <v>78</v>
      </c>
      <c r="B33" s="5">
        <v>400</v>
      </c>
      <c r="C33" s="5">
        <v>400</v>
      </c>
      <c r="D33" s="5">
        <v>400</v>
      </c>
      <c r="E33" s="5">
        <v>400</v>
      </c>
      <c r="F33" s="4"/>
      <c r="H33" s="5">
        <v>400</v>
      </c>
      <c r="I33" s="5">
        <v>0</v>
      </c>
      <c r="J33" s="52">
        <v>0</v>
      </c>
      <c r="K33" s="5">
        <v>0</v>
      </c>
      <c r="L33" s="5">
        <v>0</v>
      </c>
      <c r="M33" s="49">
        <v>0</v>
      </c>
      <c r="N33" s="52">
        <v>5000</v>
      </c>
      <c r="O33" s="52">
        <v>5000</v>
      </c>
      <c r="P33" s="52">
        <v>5000</v>
      </c>
      <c r="Q33" s="52">
        <v>0</v>
      </c>
      <c r="R33" s="68">
        <v>0</v>
      </c>
      <c r="S33" s="75">
        <v>0</v>
      </c>
      <c r="T33" s="75"/>
      <c r="U33" s="75">
        <v>0</v>
      </c>
    </row>
    <row r="34" spans="1:25" hidden="1">
      <c r="F34" s="4"/>
      <c r="N34" s="33"/>
      <c r="O34" s="52"/>
      <c r="P34" s="33"/>
      <c r="Q34" s="33"/>
      <c r="R34" s="68"/>
      <c r="S34" s="75"/>
      <c r="T34" s="75"/>
      <c r="U34" s="75"/>
    </row>
    <row r="35" spans="1:25" hidden="1">
      <c r="A35" t="s">
        <v>12</v>
      </c>
      <c r="B35" s="5">
        <v>71.930000000000007</v>
      </c>
      <c r="C35" s="5">
        <v>110.28</v>
      </c>
      <c r="D35" s="5">
        <v>125</v>
      </c>
      <c r="F35" s="4"/>
      <c r="N35" s="33"/>
      <c r="O35" s="52"/>
      <c r="P35" s="33"/>
      <c r="Q35" s="33"/>
      <c r="R35" s="68"/>
      <c r="S35" s="75"/>
      <c r="T35" s="75"/>
      <c r="U35" s="75"/>
    </row>
    <row r="36" spans="1:25">
      <c r="A36" s="33" t="s">
        <v>74</v>
      </c>
      <c r="F36" s="4"/>
      <c r="I36" s="5">
        <v>0</v>
      </c>
      <c r="J36" s="52">
        <v>0</v>
      </c>
      <c r="K36" s="5">
        <v>400</v>
      </c>
      <c r="L36" s="5">
        <v>0</v>
      </c>
      <c r="M36" s="49">
        <v>200</v>
      </c>
      <c r="N36" s="52">
        <v>200</v>
      </c>
      <c r="O36" s="52">
        <v>200</v>
      </c>
      <c r="P36" s="52">
        <v>200</v>
      </c>
      <c r="Q36" s="52">
        <v>0</v>
      </c>
      <c r="R36" s="68">
        <v>200</v>
      </c>
      <c r="S36" s="75">
        <v>200</v>
      </c>
      <c r="T36" s="75">
        <v>0</v>
      </c>
      <c r="U36" s="75">
        <v>200</v>
      </c>
    </row>
    <row r="37" spans="1:25">
      <c r="A37" s="33" t="s">
        <v>86</v>
      </c>
      <c r="B37" s="5">
        <v>16.66</v>
      </c>
      <c r="C37" s="5">
        <v>0</v>
      </c>
      <c r="D37" s="5">
        <v>50</v>
      </c>
      <c r="E37" s="5">
        <v>8.5500000000000007</v>
      </c>
      <c r="F37" s="4"/>
      <c r="I37" s="5">
        <v>85.07</v>
      </c>
      <c r="J37" s="52">
        <v>50</v>
      </c>
      <c r="K37" s="5">
        <v>58.91</v>
      </c>
      <c r="L37" s="5">
        <v>0</v>
      </c>
      <c r="M37" s="49">
        <v>60</v>
      </c>
      <c r="N37" s="52">
        <v>0</v>
      </c>
      <c r="O37" s="52">
        <v>60</v>
      </c>
      <c r="P37" s="52">
        <v>11.3</v>
      </c>
      <c r="Q37" s="52">
        <v>0</v>
      </c>
      <c r="R37" s="68">
        <v>15</v>
      </c>
      <c r="S37" s="75">
        <v>39.950000000000003</v>
      </c>
      <c r="T37" s="75">
        <v>68.930000000000007</v>
      </c>
      <c r="U37" s="75">
        <v>15</v>
      </c>
      <c r="W37" s="5"/>
      <c r="X37" s="5"/>
      <c r="Y37" s="5"/>
    </row>
    <row r="38" spans="1:25" hidden="1">
      <c r="A38" t="s">
        <v>15</v>
      </c>
      <c r="B38" s="5">
        <v>0</v>
      </c>
      <c r="C38" s="5">
        <v>300</v>
      </c>
      <c r="D38" s="5">
        <v>300</v>
      </c>
      <c r="E38" s="5">
        <v>300</v>
      </c>
      <c r="F38" s="4"/>
      <c r="H38" s="5">
        <v>300</v>
      </c>
      <c r="I38" s="5">
        <v>300</v>
      </c>
      <c r="J38" s="52">
        <v>300</v>
      </c>
      <c r="K38" s="5">
        <v>0</v>
      </c>
      <c r="M38" s="49">
        <v>0</v>
      </c>
      <c r="N38" s="33"/>
      <c r="O38" s="52">
        <v>0</v>
      </c>
      <c r="P38" s="33"/>
      <c r="Q38" s="33"/>
      <c r="R38" s="68"/>
      <c r="S38" s="75"/>
      <c r="T38" s="75"/>
      <c r="U38" s="75"/>
    </row>
    <row r="39" spans="1:25">
      <c r="A39" t="s">
        <v>29</v>
      </c>
      <c r="B39" s="5">
        <v>100</v>
      </c>
      <c r="D39" s="5">
        <v>0</v>
      </c>
      <c r="E39" s="5">
        <v>0</v>
      </c>
      <c r="H39" s="5">
        <v>0</v>
      </c>
      <c r="I39" s="5">
        <v>150</v>
      </c>
      <c r="J39" s="52">
        <v>150</v>
      </c>
      <c r="K39" s="5">
        <v>0</v>
      </c>
      <c r="L39" s="5">
        <v>150</v>
      </c>
      <c r="M39" s="49">
        <v>150</v>
      </c>
      <c r="N39" s="52">
        <v>150</v>
      </c>
      <c r="O39" s="52">
        <v>150</v>
      </c>
      <c r="P39" s="52">
        <v>150</v>
      </c>
      <c r="Q39" s="52">
        <v>0</v>
      </c>
      <c r="R39" s="68">
        <v>150</v>
      </c>
      <c r="S39" s="75">
        <v>0</v>
      </c>
      <c r="T39" s="75">
        <v>42.16</v>
      </c>
      <c r="U39" s="75">
        <v>150</v>
      </c>
    </row>
    <row r="40" spans="1:25" hidden="1">
      <c r="A40" s="33" t="s">
        <v>56</v>
      </c>
      <c r="E40" s="5">
        <v>0</v>
      </c>
      <c r="H40" s="5">
        <v>0</v>
      </c>
      <c r="I40" s="5">
        <v>500</v>
      </c>
      <c r="J40" s="7">
        <v>0</v>
      </c>
      <c r="K40" s="5">
        <v>0</v>
      </c>
      <c r="M40" s="49">
        <v>0</v>
      </c>
      <c r="N40" s="33"/>
      <c r="O40" s="52">
        <v>0</v>
      </c>
      <c r="P40" s="33"/>
      <c r="Q40" s="33"/>
      <c r="R40" s="68"/>
      <c r="S40" s="75"/>
      <c r="T40" s="75"/>
      <c r="U40" s="75"/>
    </row>
    <row r="41" spans="1:25">
      <c r="A41" s="33" t="s">
        <v>87</v>
      </c>
      <c r="J41" s="7"/>
      <c r="N41" s="33"/>
      <c r="O41" s="52"/>
      <c r="P41" s="33"/>
      <c r="Q41" s="33"/>
      <c r="R41" s="68">
        <v>0</v>
      </c>
      <c r="S41" s="75">
        <v>0</v>
      </c>
      <c r="T41" s="75">
        <v>0</v>
      </c>
      <c r="U41" s="75">
        <v>150</v>
      </c>
    </row>
    <row r="42" spans="1:25">
      <c r="A42" s="33" t="s">
        <v>94</v>
      </c>
      <c r="J42" s="7"/>
      <c r="N42" s="52">
        <v>0</v>
      </c>
      <c r="O42" s="52">
        <v>0</v>
      </c>
      <c r="P42" s="52">
        <v>40.020000000000003</v>
      </c>
      <c r="Q42" s="52">
        <v>0</v>
      </c>
      <c r="R42" s="68">
        <v>50</v>
      </c>
      <c r="S42" s="75">
        <v>0</v>
      </c>
      <c r="T42" s="75">
        <v>298.18</v>
      </c>
      <c r="U42" s="75">
        <v>1500</v>
      </c>
    </row>
    <row r="43" spans="1:25">
      <c r="A43" s="33" t="s">
        <v>100</v>
      </c>
      <c r="E43" s="5">
        <v>0</v>
      </c>
      <c r="H43" s="5">
        <v>0</v>
      </c>
      <c r="I43" s="5">
        <v>500</v>
      </c>
      <c r="J43" s="7">
        <v>0</v>
      </c>
      <c r="K43" s="5">
        <v>500</v>
      </c>
      <c r="L43" s="5">
        <v>0</v>
      </c>
      <c r="M43" s="49">
        <v>500</v>
      </c>
      <c r="N43" s="52">
        <v>1000</v>
      </c>
      <c r="O43" s="52">
        <v>500</v>
      </c>
      <c r="P43" s="52">
        <v>1000</v>
      </c>
      <c r="Q43" s="52">
        <v>0</v>
      </c>
      <c r="R43" s="68">
        <v>1000</v>
      </c>
      <c r="S43" s="75">
        <v>1000</v>
      </c>
      <c r="T43" s="75">
        <v>0</v>
      </c>
      <c r="U43" s="75">
        <v>2000</v>
      </c>
    </row>
    <row r="44" spans="1:25" hidden="1">
      <c r="A44" s="33" t="s">
        <v>61</v>
      </c>
      <c r="E44" s="5">
        <v>0</v>
      </c>
      <c r="H44" s="5">
        <v>0</v>
      </c>
      <c r="I44" s="5">
        <v>10000</v>
      </c>
      <c r="J44" s="52">
        <v>0</v>
      </c>
      <c r="K44" s="5">
        <v>0</v>
      </c>
      <c r="M44" s="49">
        <v>0</v>
      </c>
      <c r="N44" s="33"/>
      <c r="O44" s="33"/>
      <c r="P44" s="33"/>
      <c r="Q44" s="33"/>
      <c r="R44" s="68"/>
      <c r="S44" s="75"/>
      <c r="T44" s="75"/>
      <c r="U44" s="75"/>
    </row>
    <row r="45" spans="1:25" hidden="1">
      <c r="A45" s="33" t="s">
        <v>73</v>
      </c>
      <c r="C45" s="5">
        <v>-140</v>
      </c>
      <c r="D45" s="5">
        <v>-140</v>
      </c>
      <c r="F45" s="4"/>
      <c r="I45" s="5">
        <v>40</v>
      </c>
      <c r="J45" s="52">
        <v>0</v>
      </c>
      <c r="K45" s="5">
        <v>75</v>
      </c>
      <c r="M45" s="49">
        <v>40</v>
      </c>
      <c r="N45" s="33"/>
      <c r="O45" s="33"/>
      <c r="P45" s="33"/>
      <c r="Q45" s="33"/>
      <c r="R45" s="68"/>
      <c r="S45" s="75"/>
      <c r="T45" s="75"/>
      <c r="U45" s="75"/>
    </row>
    <row r="46" spans="1:25">
      <c r="A46" s="33" t="s">
        <v>79</v>
      </c>
      <c r="F46" s="4"/>
      <c r="N46" s="52">
        <v>0</v>
      </c>
      <c r="O46" s="52">
        <v>0</v>
      </c>
      <c r="P46" s="52">
        <v>62</v>
      </c>
      <c r="Q46" s="52">
        <v>0</v>
      </c>
      <c r="R46" s="68">
        <v>0</v>
      </c>
      <c r="S46" s="75">
        <v>87</v>
      </c>
      <c r="T46" s="75">
        <v>0</v>
      </c>
      <c r="U46" s="75">
        <v>0</v>
      </c>
    </row>
    <row r="47" spans="1:25">
      <c r="A47" s="33" t="s">
        <v>61</v>
      </c>
      <c r="F47" s="4"/>
      <c r="N47" s="52"/>
      <c r="O47" s="52"/>
      <c r="P47" s="52"/>
      <c r="Q47" s="52"/>
      <c r="R47" s="68">
        <v>0</v>
      </c>
      <c r="S47" s="75">
        <v>531</v>
      </c>
      <c r="T47" s="75">
        <v>0</v>
      </c>
      <c r="U47" s="77">
        <v>5000</v>
      </c>
    </row>
    <row r="48" spans="1:25">
      <c r="A48" s="33" t="s">
        <v>99</v>
      </c>
      <c r="F48" s="4"/>
      <c r="N48" s="52"/>
      <c r="O48" s="52"/>
      <c r="P48" s="52"/>
      <c r="Q48" s="52"/>
      <c r="R48" s="68">
        <v>0</v>
      </c>
      <c r="S48" s="75">
        <v>60</v>
      </c>
      <c r="T48" s="75">
        <v>0</v>
      </c>
      <c r="U48" s="75">
        <v>0</v>
      </c>
    </row>
    <row r="49" spans="1:23" s="11" customFormat="1" ht="16.2" thickBot="1">
      <c r="A49" s="11" t="s">
        <v>13</v>
      </c>
      <c r="B49" s="12">
        <f>SUM(B23:B39)</f>
        <v>6554.33</v>
      </c>
      <c r="C49" s="12">
        <f>SUM(C23:C45)</f>
        <v>5909.66</v>
      </c>
      <c r="D49" s="12">
        <f>SUM(D23:D45)</f>
        <v>6945</v>
      </c>
      <c r="E49" s="12">
        <f>SUM(E23:E45)</f>
        <v>6745.2800000000007</v>
      </c>
      <c r="F49" s="13"/>
      <c r="H49" s="12">
        <f t="shared" ref="H49:M49" si="3">SUM(H23:H45)</f>
        <v>7040</v>
      </c>
      <c r="I49" s="12">
        <f t="shared" si="3"/>
        <v>17333.41</v>
      </c>
      <c r="J49" s="12">
        <f t="shared" si="3"/>
        <v>6635</v>
      </c>
      <c r="K49" s="12">
        <f t="shared" si="3"/>
        <v>6613.38</v>
      </c>
      <c r="L49" s="12">
        <f t="shared" si="3"/>
        <v>3562.5</v>
      </c>
      <c r="M49" s="51">
        <f t="shared" si="3"/>
        <v>6783</v>
      </c>
      <c r="N49" s="51">
        <f>SUM(N23:N45)</f>
        <v>11326.869999999999</v>
      </c>
      <c r="O49" s="51">
        <f>SUM(O23:O46)</f>
        <v>10293</v>
      </c>
      <c r="P49" s="51">
        <f>SUM(P23:P46)</f>
        <v>10364.49</v>
      </c>
      <c r="Q49" s="51">
        <f>SUM(Q23:Q46)</f>
        <v>3565.04</v>
      </c>
      <c r="R49" s="69">
        <f>SUM(R23:R48)</f>
        <v>5478</v>
      </c>
      <c r="S49" s="76">
        <f>SUM(S23:S48)</f>
        <v>6495.6900000000005</v>
      </c>
      <c r="T49" s="76">
        <f>SUM(T23:T48)</f>
        <v>3844.3799999999992</v>
      </c>
      <c r="U49" s="76">
        <f>SUM(U23:U48)</f>
        <v>13718</v>
      </c>
    </row>
    <row r="50" spans="1:23">
      <c r="F50" s="4"/>
      <c r="R50" s="59"/>
      <c r="S50" s="74"/>
      <c r="T50" s="74"/>
      <c r="U50" s="74"/>
    </row>
    <row r="51" spans="1:23" s="11" customFormat="1" ht="16.2" thickBot="1">
      <c r="A51" s="11" t="s">
        <v>14</v>
      </c>
      <c r="B51" s="12">
        <f>B20-B49</f>
        <v>3329.3999999999996</v>
      </c>
      <c r="C51" s="12">
        <f>C20-C49</f>
        <v>2390.92</v>
      </c>
      <c r="D51" s="12">
        <f>D20-D49</f>
        <v>3035</v>
      </c>
      <c r="E51" s="12">
        <f>E20-E49</f>
        <v>2532.75</v>
      </c>
      <c r="F51" s="13"/>
      <c r="H51" s="12">
        <f>+H20-H49</f>
        <v>2111</v>
      </c>
      <c r="I51" s="12">
        <f t="shared" ref="I51:O51" si="4">I20-I49</f>
        <v>-7226.57</v>
      </c>
      <c r="J51" s="12">
        <f t="shared" si="4"/>
        <v>3130</v>
      </c>
      <c r="K51" s="12">
        <f t="shared" si="4"/>
        <v>3582.6800000000012</v>
      </c>
      <c r="L51" s="12">
        <f t="shared" si="4"/>
        <v>5540.5</v>
      </c>
      <c r="M51" s="51">
        <f t="shared" si="4"/>
        <v>3367</v>
      </c>
      <c r="N51" s="51">
        <f t="shared" si="4"/>
        <v>-1029.3599999999988</v>
      </c>
      <c r="O51" s="51">
        <f t="shared" si="4"/>
        <v>-143</v>
      </c>
      <c r="P51" s="51">
        <f t="shared" ref="P51:U51" si="5">P20-P49</f>
        <v>-1006.5599999999995</v>
      </c>
      <c r="Q51" s="51">
        <f t="shared" si="5"/>
        <v>5654.96</v>
      </c>
      <c r="R51" s="69">
        <f t="shared" si="5"/>
        <v>4547</v>
      </c>
      <c r="S51" s="76">
        <f t="shared" si="5"/>
        <v>4222.24</v>
      </c>
      <c r="T51" s="76">
        <f t="shared" si="5"/>
        <v>5503.6500000000015</v>
      </c>
      <c r="U51" s="76">
        <f t="shared" si="5"/>
        <v>-3843</v>
      </c>
    </row>
    <row r="52" spans="1:23" ht="17.25" customHeight="1"/>
    <row r="53" spans="1:23">
      <c r="W53" s="70"/>
    </row>
    <row r="54" spans="1:23">
      <c r="A54" t="s">
        <v>31</v>
      </c>
    </row>
    <row r="55" spans="1:23">
      <c r="Q55" s="5"/>
    </row>
    <row r="56" spans="1:23">
      <c r="Q56" s="5"/>
    </row>
    <row r="57" spans="1:23">
      <c r="A57" s="33" t="s">
        <v>90</v>
      </c>
      <c r="E57" s="5">
        <f>+E11</f>
        <v>21172.68</v>
      </c>
    </row>
    <row r="58" spans="1:23">
      <c r="A58" s="33" t="s">
        <v>91</v>
      </c>
      <c r="E58" s="5">
        <f>+I20</f>
        <v>10106.84</v>
      </c>
    </row>
    <row r="59" spans="1:23">
      <c r="A59" s="33" t="s">
        <v>92</v>
      </c>
      <c r="E59" s="5">
        <f>-I49</f>
        <v>-17333.41</v>
      </c>
    </row>
    <row r="60" spans="1:23">
      <c r="A60" s="33" t="s">
        <v>93</v>
      </c>
      <c r="E60" s="5">
        <f>SUM(E57:E59)</f>
        <v>13946.11</v>
      </c>
    </row>
    <row r="63" spans="1:23">
      <c r="A63" s="33"/>
      <c r="E63" s="5">
        <f>+E60</f>
        <v>13946.11</v>
      </c>
    </row>
    <row r="64" spans="1:23">
      <c r="A64" s="33"/>
      <c r="E64" s="5">
        <f>+J20</f>
        <v>9765</v>
      </c>
    </row>
    <row r="65" spans="1:5">
      <c r="A65" s="33"/>
      <c r="E65" s="5">
        <f>-J49</f>
        <v>-6635</v>
      </c>
    </row>
    <row r="66" spans="1:5">
      <c r="A66" s="33"/>
      <c r="E66" s="5">
        <f>SUM(E63:E65)</f>
        <v>17076.11</v>
      </c>
    </row>
    <row r="68" spans="1:5">
      <c r="A68" s="5"/>
    </row>
  </sheetData>
  <phoneticPr fontId="2" type="noConversion"/>
  <pageMargins left="1.17" right="0.51181102362204722" top="0.66" bottom="0.98425196850393704" header="0.51181102362204722" footer="0.51181102362204722"/>
  <pageSetup scale="95" orientation="portrait" verticalDpi="300" r:id="rId1"/>
  <headerFooter alignWithMargins="0">
    <oddFooter>&amp;L&amp;F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topLeftCell="A10" workbookViewId="0">
      <selection activeCell="A46" sqref="A1:J46"/>
    </sheetView>
  </sheetViews>
  <sheetFormatPr defaultRowHeight="13.2"/>
  <cols>
    <col min="6" max="7" width="0" hidden="1" customWidth="1"/>
    <col min="9" max="9" width="9.21875" style="5"/>
    <col min="10" max="10" width="10.77734375" style="5" customWidth="1"/>
  </cols>
  <sheetData>
    <row r="1" spans="1:15">
      <c r="A1" t="s">
        <v>49</v>
      </c>
    </row>
    <row r="3" spans="1:15">
      <c r="A3" s="26" t="s">
        <v>50</v>
      </c>
    </row>
    <row r="5" spans="1:15">
      <c r="E5" s="2"/>
      <c r="F5" s="2"/>
      <c r="G5" s="2"/>
      <c r="H5" s="2"/>
      <c r="I5" s="7"/>
      <c r="J5" s="6" t="s">
        <v>70</v>
      </c>
    </row>
    <row r="6" spans="1:15">
      <c r="E6" s="2"/>
      <c r="F6" s="2"/>
      <c r="G6" s="2"/>
      <c r="H6" s="1"/>
      <c r="I6" s="38" t="s">
        <v>57</v>
      </c>
      <c r="J6" s="38" t="s">
        <v>58</v>
      </c>
    </row>
    <row r="7" spans="1:15">
      <c r="E7" s="2" t="s">
        <v>51</v>
      </c>
      <c r="F7" s="2"/>
      <c r="G7" s="2"/>
      <c r="H7" s="1"/>
      <c r="I7" s="6" t="s">
        <v>51</v>
      </c>
      <c r="J7" s="6" t="s">
        <v>17</v>
      </c>
    </row>
    <row r="9" spans="1:15">
      <c r="I9" s="5">
        <v>3102.73</v>
      </c>
      <c r="J9" s="5">
        <f>+I9+J14-J41</f>
        <v>5967.73</v>
      </c>
    </row>
    <row r="10" spans="1:15">
      <c r="H10">
        <v>10662.05</v>
      </c>
      <c r="I10" s="5">
        <f>+E10+258.19</f>
        <v>258.19</v>
      </c>
      <c r="J10" s="5">
        <f>+I10+265</f>
        <v>523.19000000000005</v>
      </c>
      <c r="L10" s="5"/>
      <c r="O10" t="s">
        <v>52</v>
      </c>
    </row>
    <row r="11" spans="1:15">
      <c r="A11" t="s">
        <v>69</v>
      </c>
      <c r="E11">
        <f>SUM(E9:E10)</f>
        <v>0</v>
      </c>
      <c r="H11">
        <f>SUM(H9:H10)</f>
        <v>10662.05</v>
      </c>
      <c r="I11" s="5">
        <f>SUM(I9:I10)</f>
        <v>3360.92</v>
      </c>
      <c r="J11" s="5">
        <f>SUM(J9:J10)</f>
        <v>6490.92</v>
      </c>
    </row>
    <row r="14" spans="1:15">
      <c r="I14" s="5">
        <v>9845</v>
      </c>
      <c r="J14" s="27">
        <v>9500</v>
      </c>
    </row>
    <row r="15" spans="1:15" ht="26.4">
      <c r="F15" t="s">
        <v>20</v>
      </c>
      <c r="G15" s="9" t="s">
        <v>19</v>
      </c>
      <c r="I15" s="37">
        <v>261.83999999999997</v>
      </c>
      <c r="J15" s="5">
        <v>265</v>
      </c>
      <c r="K15" s="33"/>
      <c r="O15" s="33" t="s">
        <v>53</v>
      </c>
    </row>
    <row r="16" spans="1:15">
      <c r="F16" s="10">
        <v>39090</v>
      </c>
      <c r="G16">
        <v>45</v>
      </c>
      <c r="J16" s="5">
        <v>0</v>
      </c>
    </row>
    <row r="17" spans="5:11">
      <c r="F17" s="10">
        <v>39160</v>
      </c>
      <c r="G17">
        <v>345</v>
      </c>
      <c r="J17" s="5">
        <v>0</v>
      </c>
    </row>
    <row r="18" spans="5:11">
      <c r="E18">
        <f>SUM(E14:E17)</f>
        <v>0</v>
      </c>
      <c r="F18" s="10">
        <v>39220</v>
      </c>
      <c r="H18">
        <f>SUM(H14:H17)</f>
        <v>0</v>
      </c>
      <c r="I18">
        <f>SUM(I14:I17)</f>
        <v>10106.84</v>
      </c>
      <c r="J18">
        <f>SUM(J14:J17)</f>
        <v>9765</v>
      </c>
    </row>
    <row r="19" spans="5:11">
      <c r="F19" s="10">
        <v>39232</v>
      </c>
      <c r="I19" s="5">
        <v>2605</v>
      </c>
    </row>
    <row r="20" spans="5:11">
      <c r="F20" s="10">
        <v>39254</v>
      </c>
      <c r="I20" s="5">
        <v>2245</v>
      </c>
    </row>
    <row r="21" spans="5:11">
      <c r="F21" s="10">
        <v>39275</v>
      </c>
      <c r="I21" s="5">
        <v>600</v>
      </c>
      <c r="J21" s="5">
        <v>600</v>
      </c>
    </row>
    <row r="22" spans="5:11">
      <c r="F22" s="10">
        <v>39275</v>
      </c>
      <c r="I22" s="5">
        <v>500</v>
      </c>
      <c r="J22" s="5">
        <v>500</v>
      </c>
    </row>
    <row r="23" spans="5:11">
      <c r="F23" s="10">
        <v>39294</v>
      </c>
      <c r="I23" s="5">
        <v>1500</v>
      </c>
      <c r="J23" s="5">
        <v>1500</v>
      </c>
    </row>
    <row r="24" spans="5:11">
      <c r="J24" s="5">
        <v>125</v>
      </c>
    </row>
    <row r="25" spans="5:11">
      <c r="I25" s="5">
        <v>263.19</v>
      </c>
      <c r="J25" s="5">
        <v>300</v>
      </c>
    </row>
    <row r="26" spans="5:11">
      <c r="G26">
        <f>SUM(G16:G25)</f>
        <v>390</v>
      </c>
      <c r="H26">
        <f>+G26+I26</f>
        <v>640.95000000000005</v>
      </c>
      <c r="I26" s="5">
        <v>250.95</v>
      </c>
      <c r="J26" s="5">
        <v>250</v>
      </c>
    </row>
    <row r="27" spans="5:11">
      <c r="J27" s="5">
        <v>2500</v>
      </c>
    </row>
    <row r="28" spans="5:11">
      <c r="I28" s="5">
        <v>161.65</v>
      </c>
      <c r="J28" s="5">
        <v>200</v>
      </c>
    </row>
    <row r="29" spans="5:11">
      <c r="F29" t="s">
        <v>21</v>
      </c>
      <c r="I29" s="5">
        <v>25</v>
      </c>
      <c r="J29" s="5">
        <v>25</v>
      </c>
    </row>
    <row r="30" spans="5:11">
      <c r="F30" t="s">
        <v>22</v>
      </c>
      <c r="G30">
        <v>0.9</v>
      </c>
      <c r="J30" s="5">
        <v>135</v>
      </c>
      <c r="K30" s="33"/>
    </row>
    <row r="31" spans="5:11">
      <c r="F31" t="s">
        <v>23</v>
      </c>
      <c r="G31">
        <v>0.09</v>
      </c>
      <c r="J31" s="5">
        <v>0</v>
      </c>
    </row>
    <row r="32" spans="5:11">
      <c r="F32" t="s">
        <v>24</v>
      </c>
      <c r="G32">
        <v>0.08</v>
      </c>
    </row>
    <row r="33" spans="1:10">
      <c r="F33" t="s">
        <v>25</v>
      </c>
      <c r="G33">
        <v>0.09</v>
      </c>
    </row>
    <row r="34" spans="1:10">
      <c r="A34" s="33" t="s">
        <v>55</v>
      </c>
      <c r="F34" t="s">
        <v>26</v>
      </c>
      <c r="G34">
        <v>0.08</v>
      </c>
      <c r="I34" s="5">
        <v>85.07</v>
      </c>
      <c r="J34" s="5">
        <v>50</v>
      </c>
    </row>
    <row r="35" spans="1:10">
      <c r="F35" t="s">
        <v>27</v>
      </c>
      <c r="G35">
        <v>0.09</v>
      </c>
      <c r="J35" s="5">
        <v>300</v>
      </c>
    </row>
    <row r="36" spans="1:10">
      <c r="F36" t="s">
        <v>28</v>
      </c>
      <c r="G36">
        <v>0.1</v>
      </c>
      <c r="J36" s="5">
        <v>150</v>
      </c>
    </row>
    <row r="37" spans="1:10">
      <c r="A37" s="33" t="s">
        <v>56</v>
      </c>
      <c r="E37">
        <v>0</v>
      </c>
      <c r="H37">
        <v>0</v>
      </c>
      <c r="I37" s="5">
        <v>500</v>
      </c>
      <c r="J37" s="7" t="s">
        <v>59</v>
      </c>
    </row>
    <row r="38" spans="1:10">
      <c r="A38" s="33" t="s">
        <v>60</v>
      </c>
      <c r="E38">
        <v>0</v>
      </c>
      <c r="H38">
        <v>0</v>
      </c>
      <c r="I38" s="5">
        <v>500</v>
      </c>
      <c r="J38" s="7" t="s">
        <v>59</v>
      </c>
    </row>
    <row r="39" spans="1:10">
      <c r="A39" s="33" t="s">
        <v>61</v>
      </c>
      <c r="E39">
        <v>0</v>
      </c>
      <c r="H39">
        <v>0</v>
      </c>
      <c r="I39" s="5">
        <v>10000</v>
      </c>
      <c r="J39" s="5">
        <v>0</v>
      </c>
    </row>
    <row r="40" spans="1:10">
      <c r="A40" s="33" t="s">
        <v>54</v>
      </c>
      <c r="G40">
        <f>SUM(G30:G36)</f>
        <v>1.4300000000000004</v>
      </c>
      <c r="I40" s="5">
        <v>40</v>
      </c>
      <c r="J40" s="5">
        <v>0</v>
      </c>
    </row>
    <row r="41" spans="1:10">
      <c r="E41">
        <f>SUM(E21:E40)</f>
        <v>0</v>
      </c>
      <c r="H41">
        <f>SUM(H21:H40)</f>
        <v>640.95000000000005</v>
      </c>
      <c r="I41">
        <f>SUM(I21:I40)</f>
        <v>14425.86</v>
      </c>
      <c r="J41">
        <f>SUM(J21:J40)</f>
        <v>6635</v>
      </c>
    </row>
    <row r="44" spans="1:10" ht="17.25" customHeight="1"/>
    <row r="49" spans="1:5">
      <c r="A49" s="33" t="s">
        <v>62</v>
      </c>
      <c r="E49">
        <f>+E11</f>
        <v>0</v>
      </c>
    </row>
    <row r="50" spans="1:5">
      <c r="A50" s="33" t="s">
        <v>63</v>
      </c>
      <c r="E50">
        <f>+I18</f>
        <v>10106.84</v>
      </c>
    </row>
    <row r="51" spans="1:5">
      <c r="A51" s="33" t="s">
        <v>68</v>
      </c>
      <c r="E51">
        <f>-I41</f>
        <v>-14425.86</v>
      </c>
    </row>
    <row r="52" spans="1:5">
      <c r="A52" s="33" t="s">
        <v>65</v>
      </c>
      <c r="E52">
        <f>SUM(E49:E51)</f>
        <v>-4319.0200000000004</v>
      </c>
    </row>
    <row r="55" spans="1:5">
      <c r="A55" s="33" t="s">
        <v>64</v>
      </c>
      <c r="E55">
        <f>+E52</f>
        <v>-4319.0200000000004</v>
      </c>
    </row>
    <row r="56" spans="1:5">
      <c r="A56" s="33" t="s">
        <v>66</v>
      </c>
      <c r="E56">
        <f>+J18</f>
        <v>9765</v>
      </c>
    </row>
    <row r="57" spans="1:5">
      <c r="A57" s="33" t="s">
        <v>67</v>
      </c>
      <c r="E57">
        <f>-J41</f>
        <v>-6635</v>
      </c>
    </row>
    <row r="58" spans="1:5">
      <c r="A58" s="33" t="s">
        <v>65</v>
      </c>
      <c r="E58">
        <f>SUM(E55:E57)</f>
        <v>-1189.0200000000004</v>
      </c>
    </row>
    <row r="60" spans="1:5">
      <c r="A60" s="5"/>
    </row>
  </sheetData>
  <phoneticPr fontId="2" type="noConversion"/>
  <pageMargins left="0.47244094488188981" right="0.51181102362204722" top="0.98425196850393704" bottom="0.98425196850393704" header="0.51181102362204722" footer="0.51181102362204722"/>
  <pageSetup scale="53" orientation="portrait" horizontalDpi="300" verticalDpi="0" r:id="rId1"/>
  <headerFooter alignWithMargins="0">
    <oddFooter>&amp;L&amp;F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topLeftCell="A19" workbookViewId="0">
      <selection activeCell="A46" sqref="A1:J46"/>
    </sheetView>
  </sheetViews>
  <sheetFormatPr defaultColWidth="9.21875" defaultRowHeight="13.2"/>
  <cols>
    <col min="1" max="3" width="9.21875" style="14"/>
    <col min="4" max="4" width="31.44140625" style="15" customWidth="1"/>
    <col min="5" max="5" width="9.44140625" style="14" customWidth="1"/>
    <col min="6" max="6" width="9.21875" style="14" hidden="1" customWidth="1"/>
    <col min="7" max="7" width="0" style="14" hidden="1" customWidth="1"/>
    <col min="8" max="8" width="9.21875" style="14" bestFit="1" customWidth="1"/>
    <col min="9" max="9" width="9.21875" style="28"/>
    <col min="10" max="10" width="10.77734375" style="28" customWidth="1"/>
    <col min="11" max="11" width="15.77734375" style="14" customWidth="1"/>
    <col min="12" max="14" width="9.21875" style="14"/>
    <col min="15" max="15" width="15.77734375" style="14" customWidth="1"/>
    <col min="16" max="16384" width="9.21875" style="14"/>
  </cols>
  <sheetData>
    <row r="1" spans="1:15" ht="15.6">
      <c r="A1" s="14" t="s">
        <v>49</v>
      </c>
      <c r="C1" s="23" t="s">
        <v>48</v>
      </c>
    </row>
    <row r="3" spans="1:15">
      <c r="A3" s="25" t="s">
        <v>50</v>
      </c>
      <c r="C3" s="16"/>
      <c r="D3" s="17"/>
      <c r="E3" s="16"/>
      <c r="F3" s="16" t="s">
        <v>5</v>
      </c>
      <c r="G3" s="21" t="s">
        <v>2</v>
      </c>
      <c r="H3" s="22"/>
      <c r="I3" s="36"/>
      <c r="J3" s="29"/>
      <c r="K3" s="16"/>
      <c r="O3" s="16" t="s">
        <v>1</v>
      </c>
    </row>
    <row r="4" spans="1:15">
      <c r="C4" s="16" t="s">
        <v>20</v>
      </c>
      <c r="D4" s="17" t="s">
        <v>32</v>
      </c>
      <c r="E4" s="16" t="s">
        <v>36</v>
      </c>
      <c r="F4" s="16"/>
      <c r="G4" s="16" t="s">
        <v>21</v>
      </c>
      <c r="H4" s="16" t="s">
        <v>34</v>
      </c>
      <c r="I4" s="30" t="s">
        <v>33</v>
      </c>
      <c r="K4" s="16"/>
      <c r="O4" s="16"/>
    </row>
    <row r="5" spans="1:15">
      <c r="C5" s="16"/>
      <c r="D5" s="17" t="s">
        <v>46</v>
      </c>
      <c r="E5" s="40"/>
      <c r="F5" s="40"/>
      <c r="G5" s="40"/>
      <c r="H5" s="41"/>
      <c r="I5" s="42"/>
      <c r="J5" s="43" t="s">
        <v>70</v>
      </c>
      <c r="K5" s="20"/>
      <c r="O5" s="20">
        <v>10587.49</v>
      </c>
    </row>
    <row r="6" spans="1:15">
      <c r="C6" s="18">
        <v>39084</v>
      </c>
      <c r="D6" s="19" t="s">
        <v>21</v>
      </c>
      <c r="E6" s="44"/>
      <c r="F6" s="44"/>
      <c r="G6" s="44">
        <v>0.09</v>
      </c>
      <c r="H6" s="45"/>
      <c r="I6" s="46" t="s">
        <v>57</v>
      </c>
      <c r="J6" s="46" t="s">
        <v>58</v>
      </c>
      <c r="K6" s="20"/>
      <c r="O6" s="20">
        <f>+O5-J6+K6+M6+L6+N6</f>
        <v>8579.49</v>
      </c>
    </row>
    <row r="7" spans="1:15">
      <c r="C7" s="18">
        <v>39090</v>
      </c>
      <c r="D7" s="19" t="s">
        <v>35</v>
      </c>
      <c r="E7" s="40" t="s">
        <v>51</v>
      </c>
      <c r="F7" s="44"/>
      <c r="G7" s="44"/>
      <c r="H7" s="47"/>
      <c r="I7" s="43" t="s">
        <v>51</v>
      </c>
      <c r="J7" s="43" t="s">
        <v>17</v>
      </c>
      <c r="K7" s="20"/>
      <c r="O7" s="20" t="e">
        <f>+O6-#REF!+K7+M7+L7+N7</f>
        <v>#REF!</v>
      </c>
    </row>
    <row r="8" spans="1:15">
      <c r="C8" s="18">
        <v>39114</v>
      </c>
      <c r="D8" s="19" t="s">
        <v>21</v>
      </c>
      <c r="E8" s="20"/>
      <c r="F8" s="20"/>
      <c r="G8" s="20">
        <v>0.09</v>
      </c>
      <c r="H8" s="20"/>
      <c r="I8" s="31"/>
      <c r="J8" s="31"/>
      <c r="K8" s="20"/>
      <c r="O8" s="20" t="e">
        <f>+O7-J8+K8+M8+L8+N8</f>
        <v>#REF!</v>
      </c>
    </row>
    <row r="9" spans="1:15">
      <c r="C9" s="18">
        <v>39142</v>
      </c>
      <c r="D9" s="19" t="s">
        <v>21</v>
      </c>
      <c r="E9" s="20"/>
      <c r="F9" s="20"/>
      <c r="G9" s="20">
        <v>0.08</v>
      </c>
      <c r="H9" s="20"/>
      <c r="I9" s="31">
        <v>3102.73</v>
      </c>
      <c r="J9" s="31">
        <f>+I9+J14-J41</f>
        <v>5967.73</v>
      </c>
      <c r="K9" s="20"/>
      <c r="O9" s="20" t="e">
        <f>+O8-J9+K9+M9+L9+N9</f>
        <v>#REF!</v>
      </c>
    </row>
    <row r="10" spans="1:15">
      <c r="C10" s="18">
        <v>39146</v>
      </c>
      <c r="D10" s="19" t="s">
        <v>37</v>
      </c>
      <c r="E10" s="20"/>
      <c r="F10" s="20">
        <v>300</v>
      </c>
      <c r="G10" s="20"/>
      <c r="H10" s="20">
        <v>10662.05</v>
      </c>
      <c r="I10" s="31">
        <f>+E10+258.19</f>
        <v>258.19</v>
      </c>
      <c r="J10" s="31">
        <f>+I10+265</f>
        <v>523.19000000000005</v>
      </c>
      <c r="K10" s="20"/>
      <c r="L10" s="28"/>
      <c r="O10" s="20" t="s">
        <v>52</v>
      </c>
    </row>
    <row r="11" spans="1:15" ht="26.4">
      <c r="A11" s="14" t="s">
        <v>69</v>
      </c>
      <c r="C11" s="18">
        <v>39148</v>
      </c>
      <c r="D11" s="19" t="s">
        <v>38</v>
      </c>
      <c r="E11" s="20">
        <f>SUM(E9:E10)</f>
        <v>0</v>
      </c>
      <c r="F11" s="20">
        <v>150</v>
      </c>
      <c r="G11" s="20"/>
      <c r="H11" s="20">
        <f>SUM(H9:H10)</f>
        <v>10662.05</v>
      </c>
      <c r="I11" s="31">
        <f>SUM(I9:I10)</f>
        <v>3360.92</v>
      </c>
      <c r="J11" s="31">
        <f>SUM(J9:J10)</f>
        <v>6490.92</v>
      </c>
      <c r="K11" s="20"/>
      <c r="O11" s="20" t="e">
        <f>+O10-J11+K11+M11+L11+N11</f>
        <v>#VALUE!</v>
      </c>
    </row>
    <row r="12" spans="1:15">
      <c r="C12" s="18">
        <v>39153</v>
      </c>
      <c r="D12" s="19" t="s">
        <v>39</v>
      </c>
      <c r="E12" s="20"/>
      <c r="F12" s="20">
        <v>18.579999999999998</v>
      </c>
      <c r="G12" s="20"/>
      <c r="H12" s="20"/>
      <c r="I12" s="30"/>
      <c r="J12" s="31"/>
      <c r="K12" s="20"/>
      <c r="O12" s="20" t="e">
        <f>+O11-J12+K12+M12+L12+N12</f>
        <v>#VALUE!</v>
      </c>
    </row>
    <row r="13" spans="1:15">
      <c r="C13" s="18">
        <v>39160</v>
      </c>
      <c r="D13" s="19" t="s">
        <v>35</v>
      </c>
      <c r="E13" s="20"/>
      <c r="F13" s="20"/>
      <c r="G13" s="20"/>
      <c r="H13" s="20"/>
      <c r="I13" s="31">
        <v>345</v>
      </c>
      <c r="J13" s="31"/>
      <c r="K13" s="20"/>
      <c r="O13" s="20" t="e">
        <f>+O12-J13+K13+M13+L13+N13</f>
        <v>#VALUE!</v>
      </c>
    </row>
    <row r="14" spans="1:15">
      <c r="C14" s="18">
        <v>39174</v>
      </c>
      <c r="D14" s="19" t="s">
        <v>21</v>
      </c>
      <c r="E14" s="20"/>
      <c r="F14" s="20"/>
      <c r="G14" s="20">
        <v>0.09</v>
      </c>
      <c r="H14" s="20"/>
      <c r="I14" s="31">
        <v>9845</v>
      </c>
      <c r="J14" s="32">
        <v>9500</v>
      </c>
      <c r="K14" s="20"/>
      <c r="O14" s="20" t="e">
        <f>+O13-J14+K14+M14+L14+N14</f>
        <v>#VALUE!</v>
      </c>
    </row>
    <row r="15" spans="1:15">
      <c r="C15" s="18">
        <v>39175</v>
      </c>
      <c r="D15" s="19" t="s">
        <v>11</v>
      </c>
      <c r="E15" s="20"/>
      <c r="F15" s="20">
        <v>3</v>
      </c>
      <c r="G15" s="20"/>
      <c r="H15" s="20"/>
      <c r="I15" s="31">
        <v>261.83999999999997</v>
      </c>
      <c r="J15" s="31">
        <v>265</v>
      </c>
      <c r="K15" s="34"/>
      <c r="O15" s="34" t="s">
        <v>53</v>
      </c>
    </row>
    <row r="16" spans="1:15">
      <c r="C16" s="18">
        <v>39203</v>
      </c>
      <c r="D16" s="19" t="s">
        <v>21</v>
      </c>
      <c r="E16" s="20"/>
      <c r="F16" s="20"/>
      <c r="G16" s="20">
        <v>0.08</v>
      </c>
      <c r="H16" s="20"/>
      <c r="I16" s="31"/>
      <c r="J16" s="31">
        <v>0</v>
      </c>
      <c r="K16" s="20"/>
      <c r="O16" s="20" t="e">
        <f t="shared" ref="O16:O36" si="0">+O15-J16+K16+M16+L16+N16</f>
        <v>#VALUE!</v>
      </c>
    </row>
    <row r="17" spans="3:15">
      <c r="C17" s="18">
        <v>39220</v>
      </c>
      <c r="D17" s="19" t="s">
        <v>40</v>
      </c>
      <c r="E17" s="20"/>
      <c r="F17" s="20"/>
      <c r="G17" s="20"/>
      <c r="H17" s="20">
        <v>2020</v>
      </c>
      <c r="I17" s="31"/>
      <c r="J17" s="31">
        <v>0</v>
      </c>
      <c r="K17" s="20"/>
      <c r="O17" s="20" t="e">
        <f t="shared" si="0"/>
        <v>#VALUE!</v>
      </c>
    </row>
    <row r="18" spans="3:15" ht="26.4">
      <c r="C18" s="18">
        <v>39225</v>
      </c>
      <c r="D18" s="19" t="s">
        <v>41</v>
      </c>
      <c r="E18" s="20">
        <f>SUM(E14:E17)</f>
        <v>0</v>
      </c>
      <c r="F18" s="20">
        <v>2507.4699999999998</v>
      </c>
      <c r="G18" s="20"/>
      <c r="H18" s="20">
        <f>SUM(H14:H17)</f>
        <v>2020</v>
      </c>
      <c r="I18" s="20">
        <f>SUM(I14:I17)</f>
        <v>10106.84</v>
      </c>
      <c r="J18" s="20">
        <f>SUM(J14:J17)</f>
        <v>9765</v>
      </c>
      <c r="K18" s="20"/>
      <c r="O18" s="20" t="e">
        <f t="shared" si="0"/>
        <v>#VALUE!</v>
      </c>
    </row>
    <row r="19" spans="3:15">
      <c r="C19" s="18">
        <v>39232</v>
      </c>
      <c r="D19" s="19" t="s">
        <v>40</v>
      </c>
      <c r="E19" s="20"/>
      <c r="F19" s="20"/>
      <c r="G19" s="20"/>
      <c r="H19" s="20">
        <v>2605</v>
      </c>
      <c r="I19" s="31"/>
      <c r="J19" s="31"/>
      <c r="K19" s="20"/>
      <c r="O19" s="20" t="e">
        <f t="shared" si="0"/>
        <v>#VALUE!</v>
      </c>
    </row>
    <row r="20" spans="3:15">
      <c r="C20" s="18">
        <v>39233</v>
      </c>
      <c r="D20" s="19" t="s">
        <v>42</v>
      </c>
      <c r="E20" s="20"/>
      <c r="F20" s="20"/>
      <c r="G20" s="20"/>
      <c r="H20" s="20"/>
      <c r="I20" s="31"/>
      <c r="J20" s="31">
        <v>2.72</v>
      </c>
      <c r="K20" s="20"/>
      <c r="O20" s="20" t="e">
        <f t="shared" si="0"/>
        <v>#VALUE!</v>
      </c>
    </row>
    <row r="21" spans="3:15">
      <c r="C21" s="18">
        <v>39234</v>
      </c>
      <c r="D21" s="19" t="s">
        <v>21</v>
      </c>
      <c r="E21" s="20"/>
      <c r="F21" s="20"/>
      <c r="G21" s="20">
        <v>0.09</v>
      </c>
      <c r="H21" s="20"/>
      <c r="I21" s="31">
        <v>600</v>
      </c>
      <c r="J21" s="31">
        <v>600</v>
      </c>
      <c r="K21" s="20"/>
      <c r="O21" s="20" t="e">
        <f t="shared" si="0"/>
        <v>#VALUE!</v>
      </c>
    </row>
    <row r="22" spans="3:15">
      <c r="C22" s="18">
        <v>39234</v>
      </c>
      <c r="D22" s="19" t="s">
        <v>11</v>
      </c>
      <c r="E22" s="20"/>
      <c r="F22" s="20">
        <v>1</v>
      </c>
      <c r="G22" s="20"/>
      <c r="H22" s="20"/>
      <c r="I22" s="31">
        <v>500</v>
      </c>
      <c r="J22" s="31">
        <v>500</v>
      </c>
      <c r="K22" s="20"/>
      <c r="O22" s="20" t="e">
        <f t="shared" si="0"/>
        <v>#VALUE!</v>
      </c>
    </row>
    <row r="23" spans="3:15">
      <c r="C23" s="18">
        <v>39239</v>
      </c>
      <c r="D23" s="19" t="s">
        <v>43</v>
      </c>
      <c r="E23" s="20"/>
      <c r="F23" s="20">
        <v>750</v>
      </c>
      <c r="G23" s="20"/>
      <c r="H23" s="20"/>
      <c r="I23" s="31">
        <v>1500</v>
      </c>
      <c r="J23" s="31">
        <v>1500</v>
      </c>
      <c r="K23" s="20"/>
      <c r="O23" s="20" t="e">
        <f t="shared" si="0"/>
        <v>#VALUE!</v>
      </c>
    </row>
    <row r="24" spans="3:15">
      <c r="C24" s="18">
        <v>39253</v>
      </c>
      <c r="D24" s="19" t="s">
        <v>44</v>
      </c>
      <c r="E24" s="20"/>
      <c r="F24" s="20">
        <v>125.08</v>
      </c>
      <c r="G24" s="20"/>
      <c r="H24" s="20"/>
      <c r="I24" s="31"/>
      <c r="J24" s="31">
        <v>125</v>
      </c>
      <c r="K24" s="20"/>
      <c r="O24" s="20" t="e">
        <f t="shared" si="0"/>
        <v>#VALUE!</v>
      </c>
    </row>
    <row r="25" spans="3:15">
      <c r="C25" s="18">
        <v>39254</v>
      </c>
      <c r="D25" s="19" t="s">
        <v>40</v>
      </c>
      <c r="E25" s="20"/>
      <c r="F25" s="20"/>
      <c r="G25" s="20"/>
      <c r="H25" s="20">
        <v>2245</v>
      </c>
      <c r="I25" s="31">
        <v>263.19</v>
      </c>
      <c r="J25" s="31">
        <v>300</v>
      </c>
      <c r="K25" s="20"/>
      <c r="O25" s="20" t="e">
        <f t="shared" si="0"/>
        <v>#VALUE!</v>
      </c>
    </row>
    <row r="26" spans="3:15">
      <c r="C26" s="18">
        <v>39266</v>
      </c>
      <c r="D26" s="19" t="s">
        <v>21</v>
      </c>
      <c r="E26" s="20"/>
      <c r="F26" s="20"/>
      <c r="G26" s="20">
        <v>0.1</v>
      </c>
      <c r="H26" s="20"/>
      <c r="I26" s="31">
        <v>250.95</v>
      </c>
      <c r="J26" s="31">
        <v>250</v>
      </c>
      <c r="K26" s="20"/>
      <c r="O26" s="20" t="e">
        <f t="shared" si="0"/>
        <v>#VALUE!</v>
      </c>
    </row>
    <row r="27" spans="3:15">
      <c r="C27" s="18">
        <v>39266</v>
      </c>
      <c r="D27" s="19" t="s">
        <v>11</v>
      </c>
      <c r="E27" s="20"/>
      <c r="F27" s="20">
        <v>2</v>
      </c>
      <c r="G27" s="20"/>
      <c r="H27" s="20"/>
      <c r="I27" s="31"/>
      <c r="J27" s="31">
        <v>2500</v>
      </c>
      <c r="K27" s="20"/>
      <c r="O27" s="20" t="e">
        <f t="shared" si="0"/>
        <v>#VALUE!</v>
      </c>
    </row>
    <row r="28" spans="3:15">
      <c r="C28" s="18">
        <v>39275</v>
      </c>
      <c r="D28" s="19" t="s">
        <v>40</v>
      </c>
      <c r="E28" s="20"/>
      <c r="F28" s="20"/>
      <c r="G28" s="20"/>
      <c r="H28" s="20">
        <v>565</v>
      </c>
      <c r="I28" s="31">
        <v>161.65</v>
      </c>
      <c r="J28" s="31">
        <v>200</v>
      </c>
      <c r="K28" s="20"/>
      <c r="O28" s="20" t="e">
        <f t="shared" si="0"/>
        <v>#VALUE!</v>
      </c>
    </row>
    <row r="29" spans="3:15">
      <c r="C29" s="18">
        <v>39275</v>
      </c>
      <c r="D29" s="19" t="s">
        <v>40</v>
      </c>
      <c r="E29" s="20"/>
      <c r="F29" s="20"/>
      <c r="G29" s="20"/>
      <c r="H29" s="20">
        <v>185</v>
      </c>
      <c r="I29" s="31">
        <v>25</v>
      </c>
      <c r="J29" s="31">
        <v>25</v>
      </c>
      <c r="K29" s="20"/>
      <c r="O29" s="20" t="e">
        <f t="shared" si="0"/>
        <v>#VALUE!</v>
      </c>
    </row>
    <row r="30" spans="3:15">
      <c r="C30" s="18">
        <v>39280</v>
      </c>
      <c r="D30" s="19" t="s">
        <v>45</v>
      </c>
      <c r="E30" s="20"/>
      <c r="F30" s="20">
        <v>125</v>
      </c>
      <c r="G30" s="20"/>
      <c r="H30" s="20"/>
      <c r="I30" s="31"/>
      <c r="J30" s="31">
        <v>135</v>
      </c>
      <c r="K30" s="34"/>
      <c r="O30" s="20" t="e">
        <f t="shared" si="0"/>
        <v>#VALUE!</v>
      </c>
    </row>
    <row r="31" spans="3:15">
      <c r="C31" s="18">
        <v>39294</v>
      </c>
      <c r="D31" s="19" t="s">
        <v>40</v>
      </c>
      <c r="E31" s="20"/>
      <c r="F31" s="20"/>
      <c r="G31" s="20"/>
      <c r="H31" s="20">
        <v>635</v>
      </c>
      <c r="I31" s="31"/>
      <c r="J31" s="31">
        <v>0</v>
      </c>
      <c r="K31" s="20"/>
      <c r="O31" s="20" t="e">
        <f t="shared" si="0"/>
        <v>#VALUE!</v>
      </c>
    </row>
    <row r="32" spans="3:15">
      <c r="C32" s="18"/>
      <c r="D32" s="19"/>
      <c r="E32" s="20"/>
      <c r="F32" s="20"/>
      <c r="G32" s="20"/>
      <c r="H32" s="20"/>
      <c r="I32" s="31"/>
      <c r="J32" s="31"/>
      <c r="K32" s="20"/>
      <c r="O32" s="20" t="e">
        <f t="shared" si="0"/>
        <v>#VALUE!</v>
      </c>
    </row>
    <row r="33" spans="1:15">
      <c r="C33" s="18"/>
      <c r="D33" s="19"/>
      <c r="E33" s="20"/>
      <c r="F33" s="20"/>
      <c r="G33" s="20"/>
      <c r="H33" s="20"/>
      <c r="I33" s="31"/>
      <c r="J33" s="31"/>
      <c r="K33" s="20"/>
      <c r="O33" s="20" t="e">
        <f t="shared" si="0"/>
        <v>#VALUE!</v>
      </c>
    </row>
    <row r="34" spans="1:15">
      <c r="A34" s="35" t="s">
        <v>55</v>
      </c>
      <c r="C34" s="18"/>
      <c r="D34" s="19"/>
      <c r="E34" s="20"/>
      <c r="F34" s="20"/>
      <c r="G34" s="20"/>
      <c r="H34" s="20"/>
      <c r="I34" s="31">
        <v>85.07</v>
      </c>
      <c r="J34" s="31">
        <v>50</v>
      </c>
      <c r="K34" s="20"/>
      <c r="O34" s="20" t="e">
        <f t="shared" si="0"/>
        <v>#VALUE!</v>
      </c>
    </row>
    <row r="35" spans="1:15">
      <c r="C35" s="18"/>
      <c r="D35" s="19"/>
      <c r="E35" s="20"/>
      <c r="F35" s="20"/>
      <c r="G35" s="20"/>
      <c r="H35" s="20"/>
      <c r="I35" s="31"/>
      <c r="J35" s="31">
        <v>300</v>
      </c>
      <c r="K35" s="20"/>
      <c r="O35" s="20" t="e">
        <f t="shared" si="0"/>
        <v>#VALUE!</v>
      </c>
    </row>
    <row r="36" spans="1:15">
      <c r="C36" s="18"/>
      <c r="D36" s="19"/>
      <c r="E36" s="20"/>
      <c r="F36" s="20"/>
      <c r="G36" s="20"/>
      <c r="H36" s="20"/>
      <c r="I36" s="31"/>
      <c r="J36" s="31">
        <v>150</v>
      </c>
      <c r="K36" s="20"/>
      <c r="O36" s="20" t="e">
        <f t="shared" si="0"/>
        <v>#VALUE!</v>
      </c>
    </row>
    <row r="37" spans="1:15">
      <c r="A37" s="35" t="s">
        <v>56</v>
      </c>
      <c r="C37" s="18"/>
      <c r="D37" s="19"/>
      <c r="E37" s="20">
        <v>0</v>
      </c>
      <c r="F37" s="20"/>
      <c r="G37" s="20"/>
      <c r="H37" s="20">
        <v>0</v>
      </c>
      <c r="I37" s="31">
        <v>500</v>
      </c>
      <c r="J37" s="48" t="s">
        <v>59</v>
      </c>
      <c r="K37" s="20"/>
      <c r="O37" s="20"/>
    </row>
    <row r="38" spans="1:15">
      <c r="A38" s="35" t="s">
        <v>60</v>
      </c>
      <c r="C38" s="18"/>
      <c r="D38" s="19"/>
      <c r="E38" s="20">
        <v>0</v>
      </c>
      <c r="F38" s="20"/>
      <c r="G38" s="20"/>
      <c r="H38" s="20">
        <v>0</v>
      </c>
      <c r="I38" s="31">
        <v>500</v>
      </c>
      <c r="J38" s="48" t="s">
        <v>59</v>
      </c>
      <c r="K38" s="20"/>
      <c r="O38" s="20"/>
    </row>
    <row r="39" spans="1:15">
      <c r="A39" s="35" t="s">
        <v>61</v>
      </c>
      <c r="C39" s="18"/>
      <c r="D39" s="19"/>
      <c r="E39" s="20">
        <v>0</v>
      </c>
      <c r="F39" s="20"/>
      <c r="G39" s="20"/>
      <c r="H39" s="20">
        <v>0</v>
      </c>
      <c r="I39" s="31">
        <v>10000</v>
      </c>
      <c r="J39" s="31">
        <v>0</v>
      </c>
      <c r="K39" s="20"/>
      <c r="O39" s="20"/>
    </row>
    <row r="40" spans="1:15">
      <c r="A40" s="35" t="s">
        <v>54</v>
      </c>
      <c r="C40" s="18"/>
      <c r="D40" s="19"/>
      <c r="E40" s="20"/>
      <c r="F40" s="20"/>
      <c r="G40" s="20"/>
      <c r="H40" s="20"/>
      <c r="I40" s="31">
        <v>40</v>
      </c>
      <c r="J40" s="31">
        <v>0</v>
      </c>
      <c r="K40" s="20"/>
      <c r="O40" s="20" t="e">
        <f>+O36-J40+K40+M40+L40+N40</f>
        <v>#VALUE!</v>
      </c>
    </row>
    <row r="41" spans="1:15">
      <c r="C41" s="18"/>
      <c r="D41" s="19"/>
      <c r="E41" s="20">
        <f>SUM(E21:E40)</f>
        <v>0</v>
      </c>
      <c r="F41" s="20"/>
      <c r="G41" s="20"/>
      <c r="H41" s="20">
        <f>SUM(H21:H40)</f>
        <v>3630</v>
      </c>
      <c r="I41" s="20">
        <f>SUM(I21:I40)</f>
        <v>14425.86</v>
      </c>
      <c r="J41" s="20">
        <f>SUM(J21:J40)</f>
        <v>6635</v>
      </c>
      <c r="K41" s="20"/>
      <c r="O41" s="20" t="e">
        <f>+O40-J41+K41+M41+L41+N41</f>
        <v>#VALUE!</v>
      </c>
    </row>
    <row r="42" spans="1:15">
      <c r="C42" s="18"/>
      <c r="D42" s="19"/>
      <c r="E42" s="20"/>
      <c r="F42" s="20"/>
      <c r="G42" s="20"/>
      <c r="H42" s="20"/>
      <c r="I42" s="31"/>
      <c r="J42" s="31"/>
      <c r="K42" s="20"/>
      <c r="O42" s="20" t="e">
        <f>+O41-J42+K42+M42+L42+N42</f>
        <v>#VALUE!</v>
      </c>
    </row>
    <row r="43" spans="1:15">
      <c r="C43" s="18"/>
      <c r="D43" s="19"/>
      <c r="E43" s="20"/>
      <c r="F43" s="20"/>
      <c r="G43" s="20"/>
      <c r="H43" s="20"/>
      <c r="I43" s="31"/>
      <c r="J43" s="31"/>
      <c r="K43" s="20"/>
      <c r="O43" s="20" t="e">
        <f>+O42-J43+K43+M43+L43+N43</f>
        <v>#VALUE!</v>
      </c>
    </row>
    <row r="44" spans="1:15" ht="17.25" customHeight="1">
      <c r="F44" s="20"/>
      <c r="G44" s="20"/>
      <c r="H44" s="20"/>
      <c r="I44" s="31"/>
      <c r="J44" s="31"/>
      <c r="K44" s="20"/>
      <c r="O44" s="20" t="e">
        <f>+#REF!-J44+K44+M44+L44+N44</f>
        <v>#REF!</v>
      </c>
    </row>
    <row r="45" spans="1:15">
      <c r="C45" s="18"/>
      <c r="D45" s="19"/>
      <c r="E45" s="20"/>
      <c r="F45" s="20"/>
      <c r="G45" s="20"/>
      <c r="H45" s="20"/>
      <c r="I45" s="31"/>
      <c r="J45" s="31"/>
      <c r="K45" s="20"/>
      <c r="O45" s="20"/>
    </row>
    <row r="47" spans="1:15">
      <c r="C47" s="16" t="s">
        <v>47</v>
      </c>
      <c r="D47" s="17"/>
      <c r="E47" s="16"/>
      <c r="F47" s="24">
        <f>SUM(F6:F45)</f>
        <v>3982.1299999999997</v>
      </c>
      <c r="G47" s="24">
        <f>SUM(G6:G45)</f>
        <v>0.62</v>
      </c>
      <c r="H47" s="24">
        <f>SUM(H6:H45)</f>
        <v>35229.1</v>
      </c>
      <c r="I47" s="30">
        <f>SUM(I6:I45)</f>
        <v>56132.240000000005</v>
      </c>
      <c r="J47" s="30">
        <f>SUM(J6:J45)</f>
        <v>45784.56</v>
      </c>
      <c r="K47" s="16"/>
      <c r="O47" s="16"/>
    </row>
    <row r="49" spans="1:5">
      <c r="A49" s="35" t="s">
        <v>62</v>
      </c>
      <c r="C49" s="18"/>
      <c r="D49" s="19"/>
      <c r="E49" s="20">
        <f>+E11</f>
        <v>0</v>
      </c>
    </row>
    <row r="50" spans="1:5">
      <c r="A50" s="35" t="s">
        <v>63</v>
      </c>
      <c r="C50" s="18"/>
      <c r="D50" s="19"/>
      <c r="E50" s="20">
        <f>+I18</f>
        <v>10106.84</v>
      </c>
    </row>
    <row r="51" spans="1:5">
      <c r="A51" s="35" t="s">
        <v>68</v>
      </c>
      <c r="C51" s="18"/>
      <c r="D51" s="19"/>
      <c r="E51" s="20">
        <f>-I41</f>
        <v>-14425.86</v>
      </c>
    </row>
    <row r="52" spans="1:5">
      <c r="A52" s="35" t="s">
        <v>65</v>
      </c>
      <c r="C52" s="18"/>
      <c r="D52" s="19"/>
      <c r="E52" s="20">
        <f>SUM(E49:E51)</f>
        <v>-4319.0200000000004</v>
      </c>
    </row>
    <row r="55" spans="1:5">
      <c r="A55" s="35" t="s">
        <v>64</v>
      </c>
      <c r="C55" s="18"/>
      <c r="D55" s="19"/>
      <c r="E55" s="20">
        <f>+E52</f>
        <v>-4319.0200000000004</v>
      </c>
    </row>
    <row r="56" spans="1:5">
      <c r="A56" s="35" t="s">
        <v>66</v>
      </c>
      <c r="C56" s="18"/>
      <c r="D56" s="19"/>
      <c r="E56" s="20">
        <f>+J18</f>
        <v>9765</v>
      </c>
    </row>
    <row r="57" spans="1:5">
      <c r="A57" s="35" t="s">
        <v>67</v>
      </c>
      <c r="C57" s="18"/>
      <c r="D57" s="19"/>
      <c r="E57" s="20">
        <f>-J41</f>
        <v>-6635</v>
      </c>
    </row>
    <row r="58" spans="1:5">
      <c r="A58" s="35" t="s">
        <v>65</v>
      </c>
      <c r="C58" s="18"/>
      <c r="D58" s="19"/>
      <c r="E58" s="20">
        <f>SUM(E55:E57)</f>
        <v>-1189.0200000000004</v>
      </c>
    </row>
    <row r="60" spans="1:5">
      <c r="A60" s="28"/>
    </row>
  </sheetData>
  <phoneticPr fontId="2" type="noConversion"/>
  <pageMargins left="0.47244094488188981" right="0.51181102362204722" top="0.98425196850393704" bottom="0.98425196850393704" header="0.51181102362204722" footer="0.51181102362204722"/>
  <pageSetup orientation="portrait" horizontalDpi="300" verticalDpi="0" r:id="rId1"/>
  <headerFooter alignWithMargins="0">
    <oddFooter>&amp;L&amp;F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Bank Book Reconciliation</vt:lpstr>
      <vt:lpstr>'Bank Book Reconciliation'!Print_Area</vt:lpstr>
      <vt:lpstr>Sheet1!Print_Area</vt:lpstr>
    </vt:vector>
  </TitlesOfParts>
  <Company>Ivey Business 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 Gibson</dc:creator>
  <cp:lastModifiedBy>Susan</cp:lastModifiedBy>
  <cp:lastPrinted>2012-08-02T19:05:33Z</cp:lastPrinted>
  <dcterms:created xsi:type="dcterms:W3CDTF">2005-07-26T18:12:47Z</dcterms:created>
  <dcterms:modified xsi:type="dcterms:W3CDTF">2012-08-11T19:35:04Z</dcterms:modified>
</cp:coreProperties>
</file>